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0445" windowHeight="7065" activeTab="0"/>
  </bookViews>
  <sheets>
    <sheet name="Трубы нефте-газопровод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<sst xmlns="http://schemas.openxmlformats.org/spreadsheetml/2006/main" count="649" uniqueCount="210">
  <si>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</si>
  <si>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</si>
  <si>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</si>
  <si>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</si>
  <si>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</si>
  <si>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</si>
  <si>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</si>
  <si>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</si>
  <si>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</si>
  <si>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</si>
  <si>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</si>
  <si>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</si>
  <si>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</si>
  <si>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</si>
  <si>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</si>
  <si>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</si>
  <si>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</si>
  <si>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</si>
  <si>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Ту 1381-012-05757848-2005 К60 в ВУС изоляции 2011 год 11,6 м</t>
  </si>
  <si>
    <t>20ФА</t>
  </si>
  <si>
    <t>Челябинск*</t>
  </si>
  <si>
    <t xml:space="preserve">Гост 8732-78 ст.20 </t>
  </si>
  <si>
    <t>09Г2ФБ</t>
  </si>
  <si>
    <t>Гост 8732-78 ст.20 7,13/7,05</t>
  </si>
  <si>
    <t>20А</t>
  </si>
  <si>
    <t>114</t>
  </si>
  <si>
    <t>НКТ 89</t>
  </si>
  <si>
    <t>17Г1С</t>
  </si>
  <si>
    <t>К52</t>
  </si>
  <si>
    <t>ТУ 1381-051-05757848-2011 К60 6,54 м</t>
  </si>
  <si>
    <t>К 60</t>
  </si>
  <si>
    <t>Д/О 09Г2С  2 шт 1,38/1,5 м</t>
  </si>
  <si>
    <t>Гост 8732-78 ст 13ХФА 1 шт 10,7 м</t>
  </si>
  <si>
    <t>ОБС 140</t>
  </si>
  <si>
    <t>лежалая 10 шт группа "Д"</t>
  </si>
  <si>
    <t>ОБС 102</t>
  </si>
  <si>
    <t>Гост Р 53366-2009 ВРТЗ 10 шт группа "Д"</t>
  </si>
  <si>
    <t>НКТ 114</t>
  </si>
  <si>
    <t>Лежалая, группа "Д"</t>
  </si>
  <si>
    <t>Восстановленная 2 шт 10,22/11,57</t>
  </si>
  <si>
    <t>К 52</t>
  </si>
  <si>
    <t>К56/2</t>
  </si>
  <si>
    <t>Гост 8732-78 09Г2С 1 шт 10,95 м</t>
  </si>
  <si>
    <t>Гост 8732-78 ст 20 1 шт 5,9 м</t>
  </si>
  <si>
    <t>Гост 8732-78 13ХФА 11,25м</t>
  </si>
  <si>
    <t>ТУ 14-3Р-124-2012 13ХФА 4 шт 11,69/11,62/11,66/11,86 м</t>
  </si>
  <si>
    <t xml:space="preserve">ТУ 14-3Р-124-2012 К52 13ХФА 1 шт 4,15 м </t>
  </si>
  <si>
    <t>Гост 10705-80 ст.20 9шт</t>
  </si>
  <si>
    <t>Гост 8732-78 ст.20</t>
  </si>
  <si>
    <t>ТУ 14-3Р-124-2012 К52 ВТЗ 2016 г. 2 шт 11,05/11,07</t>
  </si>
  <si>
    <t>Гост 8732-78 13ХФА 4 шт 8,12/8,73/5,91/5,31 м</t>
  </si>
  <si>
    <t>Гост 8732-78 ст.20А  3шт 7,3/10,53/10,54</t>
  </si>
  <si>
    <t xml:space="preserve">ТУ 1381-012-05757848-2005 К60 в ВУС изоляции  3 шт </t>
  </si>
  <si>
    <t>ТУ 1381-012-05757848-2005 К60 Деловой отход 2016 год 3,01 м</t>
  </si>
  <si>
    <t>ТУ 1381-024-47966425-2016 К60 в ВУС изоляции 2019год 12,04/11,56</t>
  </si>
  <si>
    <t>ТУ 1381-012-05757848-2005 К60 в ВУС изоляции 4 шт</t>
  </si>
  <si>
    <t>Гост 10706-76 К60 ЧТПЗ 2 шт 11,49/11,96 м</t>
  </si>
  <si>
    <t>ТУ 1381-012-05757848-2005 К60 2шт 11,63/11,91 м</t>
  </si>
  <si>
    <t>Гост 10706-76 К60 Д/О 3,0 м</t>
  </si>
  <si>
    <t>Гост 10705-80 1шт 9,1 м</t>
  </si>
  <si>
    <t>ТУ 1317-006.1-593377520-03 20ФА 20шт 224,7м</t>
  </si>
  <si>
    <t>Гост 8732-78 ст.20 10шт 9,05/8,6/9,83/9,55/8,28/8,79/9,19/10,87/9,03/10,36 +5шт 11,08/11,13/10,87/10,82/10,70 м</t>
  </si>
  <si>
    <t>ТУ 1317-006.1-593377520-03 13ХФА 2 шт /9,37/9,01</t>
  </si>
  <si>
    <t>108</t>
  </si>
  <si>
    <t>Гост 8732-78 ст. 09Г2С</t>
  </si>
  <si>
    <t>ТУ 1317-006.1-593377520-03  11 шт 128,98 м</t>
  </si>
  <si>
    <t>ТУ 1317-006.1-593377530-03 ст 20ФА 9 шт 104,79 м</t>
  </si>
  <si>
    <t>Гост 8676-94 спиралешовная 10Г2ФБ 6 шт</t>
  </si>
  <si>
    <t>10Г2ФБ</t>
  </si>
  <si>
    <t>ТУ 1381-012-05757848-2005 К60 3 шт 11,55/11,52/11,52 м</t>
  </si>
  <si>
    <t>Гост 8732-78 20 ФА 3 шт 11,82/11,82/11,67 + 5 шт 11,31/11,46/11,33/11,43/11,47 м</t>
  </si>
  <si>
    <t>ТУ 1381-061-00186654-2013 К 60 1 шт 11,97 м</t>
  </si>
  <si>
    <t>ТУ 1317-006.3-593377530-03 13ХФА 1 шт  11,44 м</t>
  </si>
  <si>
    <t>Гост 20295-85 ст 13ХФА 8 шт 12,15/12,17/12,15/12,15/12,17/12,16/11,93/12,16 м</t>
  </si>
  <si>
    <t xml:space="preserve">Гост 8732-78 1 шт 7,49 м </t>
  </si>
  <si>
    <t>ТУ 1317-006.1-593377520-03 ст.20ФА 7,33/9,33/8,71/8,7/8,14/9,2/9,01/9,54/8,99/8,32</t>
  </si>
  <si>
    <t xml:space="preserve">ТУ 1317-006.1-593377520-03 10 шт 111,5 м </t>
  </si>
  <si>
    <t>ТУ 1317-006.1-593377530-03 13ХФА 8 шт 89,32 м</t>
  </si>
  <si>
    <t>ТУ 14-3Р-124-2012 К 52 13ХФА 9 шт 11,54/11,53/11,56/11,86/11,68/11,87/11,29/11,34/11,71</t>
  </si>
  <si>
    <t xml:space="preserve">ТУ 1317-006.1-593377520-2003 ст 13ХФА 46 шт 510,07 м </t>
  </si>
  <si>
    <t>ТУ 1381-049-05757848-2010 К60 2017 год 1 шт 12,32 м</t>
  </si>
  <si>
    <t>ТУ 1381-012-05757848-2005 К60 в ВУС изоляции 7 шт 11,61/11,61/11,62/11,60/11,61/11,61/11,62</t>
  </si>
  <si>
    <t>Гост 8732-78 ст.20 11,25 м</t>
  </si>
  <si>
    <t>Гост 10706-76 К52 1 шт 10,86м</t>
  </si>
  <si>
    <t>Гост 10706-76 2 шт 11,36/11,17</t>
  </si>
  <si>
    <t>б/у чистая 4шт 41,36м</t>
  </si>
  <si>
    <t>Гост 8732-78 ст.20  11,45 м</t>
  </si>
  <si>
    <t>ТУ 14-3Р-124-2012 К52 13ХФА 16шт 169,55м</t>
  </si>
  <si>
    <r>
      <rPr>
        <b/>
        <sz val="20"/>
        <color indexed="8"/>
        <rFont val="Calibri"/>
        <family val="2"/>
      </rPr>
      <t xml:space="preserve">Офис : г.Екатеринбург ул.Ткачей 23 оф.314 </t>
    </r>
    <r>
      <rPr>
        <b/>
        <sz val="14"/>
        <color indexed="8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>тел.+7-922-100-15-90 Константин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</t>
    </r>
    <r>
      <rPr>
        <b/>
        <sz val="24"/>
        <color indexed="18"/>
        <rFont val="Calibri"/>
        <family val="2"/>
      </rPr>
      <t>эл.почта 9221001590@mail.ru</t>
    </r>
    <r>
      <rPr>
        <b/>
        <sz val="2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Офис: г.Челябинск ул.Молодогвардейцев д.7 корпус 3  оф.700 </t>
    </r>
    <r>
      <rPr>
        <b/>
        <sz val="18"/>
        <color indexed="56"/>
        <rFont val="Calibri"/>
        <family val="2"/>
      </rPr>
      <t xml:space="preserve">8(351)225-14-18 </t>
    </r>
    <r>
      <rPr>
        <b/>
        <sz val="22"/>
        <color indexed="56"/>
        <rFont val="Calibri"/>
        <family val="2"/>
      </rPr>
      <t xml:space="preserve">  </t>
    </r>
    <r>
      <rPr>
        <b/>
        <sz val="18"/>
        <color indexed="56"/>
        <rFont val="Calibri"/>
        <family val="2"/>
      </rPr>
      <t xml:space="preserve">+7-922-69-777-67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ООО «Металлург»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</si>
  <si>
    <t>ТУ 14-3Р-1430-2007 ст.20 2 шт 6,02/9,03</t>
  </si>
  <si>
    <t>Гост 8732-78 ст.20 3 шт 12,03/12,03/12 м + 7 шт 11,56/11,65/10,3/11,24/11,17/10,91/10,74 м</t>
  </si>
  <si>
    <t>Гост 8732-78 4 шт 20 11.5/11,7 м</t>
  </si>
  <si>
    <t>ТУ 24.20.13.110-369-00186619-2018 13ХФА 2019 год 35 шт 387,34 м</t>
  </si>
  <si>
    <t>13ГФА</t>
  </si>
  <si>
    <t xml:space="preserve">ТУ 14-3-1618-89 ст 13ГФА </t>
  </si>
  <si>
    <t>Гост 8732-78 пр-во Италия</t>
  </si>
  <si>
    <t>Новый Уренгой</t>
  </si>
  <si>
    <t>Челябинск***</t>
  </si>
  <si>
    <t>ТУ 14-3Р-1128-2007 09Г2С 5 шт 55,03 м</t>
  </si>
  <si>
    <t>ТУ 14-3Р-1128-2007 ст 09Г2С 2 шт 11,58/11,85 м</t>
  </si>
  <si>
    <t>Гост 10705-80 1 шт 11,75 м</t>
  </si>
  <si>
    <t>Гост 8732-78 10 шт 11,73/11,37/11,47/11,66/11,07/11,57/11,54/11,96/10,49/10,68 м</t>
  </si>
  <si>
    <t>Гост 10705-80 3 шт 11,83/11,83/11,11 м</t>
  </si>
  <si>
    <t>Гост 8732-78 1 шт 8,98 м</t>
  </si>
  <si>
    <t>Гост 8732-78 2 шт 11,71/11,93 м</t>
  </si>
  <si>
    <t>Гост 10706-76 К 60 11,40м</t>
  </si>
  <si>
    <t>Гост 8732-78 1 шт 9,34 м</t>
  </si>
  <si>
    <t xml:space="preserve">ТУ 14-3Р-124-2012 13ХФА 4 шт </t>
  </si>
  <si>
    <t>Гост 8732-78 2 шт 10,49/10,68 м</t>
  </si>
  <si>
    <t>Гост 8732-78 ст 09Г2С 11 шт 116,25  м</t>
  </si>
  <si>
    <t>Гост 10706-76 09ГСФ/09Г2С ВМЗ 2020 год 4 шт 11,87/11,82/11,79/11,48 м</t>
  </si>
  <si>
    <t>ТУ 1319-369-001 13ХФА 207 шт 2390,28 м + 1 шт 6,9 м</t>
  </si>
  <si>
    <t>ТУ 1381-012-05757848-2005 К60 3 шт 10,85/11,46/11,40 м</t>
  </si>
  <si>
    <t>25ХГМ</t>
  </si>
  <si>
    <t>Гост 8732-78 40шт 397,68 м</t>
  </si>
  <si>
    <t>Гост 10706-76 К60 11,59/9,58</t>
  </si>
  <si>
    <t xml:space="preserve">ТУ 14-3Р-124-2012 К52 СТЗ 2 шт 8,44/8,7 м </t>
  </si>
  <si>
    <t>ТУ 14-3р-1128-2007 09г2с 14шт 155,77 м</t>
  </si>
  <si>
    <t>Гост 8732-78 09Г2С 9 шт  11,32/12/11,93/11,66/11,99/12,22/11,98/12,35/7,99 м</t>
  </si>
  <si>
    <t>Гост 10706-76 К60 5,69 м</t>
  </si>
  <si>
    <t>резерв</t>
  </si>
  <si>
    <t>ТУ 14-3Р-124-2012 К52 ВТЗ 2 шт 11,4/5,92</t>
  </si>
  <si>
    <t xml:space="preserve">ТУ 1317-006.1-593377520-2003 ст 13ХФА 4 шт 47,15 м </t>
  </si>
  <si>
    <t>Гост 8732-78 Гост 8732-78 4 шт 8,86/10,87/8,94/11,76 м +3 шт 8,71/8,53/9,06 м</t>
  </si>
  <si>
    <t>Гост 8732-78 1 шт 6,46 м</t>
  </si>
  <si>
    <t>Гост 10705-80 1 шт 6,77 м</t>
  </si>
  <si>
    <t>Гост 8732-78 1 шт 9,46 м</t>
  </si>
  <si>
    <t>Гост 10704-91 3 шт 11,4/11,4/11,4 м</t>
  </si>
  <si>
    <t xml:space="preserve">Гост 8732-78 1 шт 12,4 м </t>
  </si>
  <si>
    <t>133х4</t>
  </si>
  <si>
    <t>Новая, группа "Д" 24 шт</t>
  </si>
  <si>
    <t>ТУ 24.20.21.000-1573-05757848-2016 К56 Д/О  5,05/5,24/3,8/5,36/5,24/5,23/5,21</t>
  </si>
  <si>
    <t>Гост 8732-78 3 шт 7,92/7,85/7,1 м</t>
  </si>
  <si>
    <t xml:space="preserve">ТУ 1381-003-47966425-2006 К56 ИТЗ 2011г 2 шт 5,02/11,88 </t>
  </si>
  <si>
    <t>Ту 1381-012-05757848-2005 К60 2 шт 11,61/11,59 м</t>
  </si>
  <si>
    <t>Гост 8732-78 ст.20 10 шт 11,39/11,63/11,37/11,24/11,32/ 10,88/10,98/11,37/11/11,73</t>
  </si>
  <si>
    <t>Гост 8732-78 1 шт 7,4 м</t>
  </si>
  <si>
    <t>Гост 8732-78 ст 20 5 шт 42,2 м</t>
  </si>
  <si>
    <t>ТУ 1317-006.1-593377530-03 ст 13ХФА 6 шт 6,27/11,52/11,43/10,79/11,54/11,45 м + 1 шт 11,19 м</t>
  </si>
  <si>
    <t>Гост 8732-78 11,92 м  + 3 шт 11,9/12,08/11,91 м</t>
  </si>
  <si>
    <t>ТУ 1317-006.1-593377530-03 13ХФА 10 шт 114,5 м</t>
  </si>
  <si>
    <t>ТУ 24.20.13.110-369-00186619-2018 24 шт 267,05 м</t>
  </si>
  <si>
    <t>ТУ 1317-006.1-593377530-03 ст 13ХФА 13 шт 104,50 м</t>
  </si>
  <si>
    <t>Гост 8732-78 1 шт 9,38 м</t>
  </si>
  <si>
    <t>Гост 8732-78 ст 09Г2С 55 шт 648,43+30 шт</t>
  </si>
  <si>
    <t>Гост 10706-76 К60 2 шт 10,24/5,95/</t>
  </si>
  <si>
    <t xml:space="preserve">Гост 10706-76 ст 17Г1С 4 шт 12,17/12,17/6,07/12,17 </t>
  </si>
  <si>
    <t xml:space="preserve">Гост 8732-78 ст 25ХГМ 12 шт 145,11 м </t>
  </si>
  <si>
    <t>ТУ 1303-006.3-593377520-2003 в ВУСе 17 шт 193,89 м</t>
  </si>
  <si>
    <t>ТУ 14-3Р-1430-2007 ТагМет</t>
  </si>
  <si>
    <t>22ХГ2А</t>
  </si>
  <si>
    <t>в пути</t>
  </si>
  <si>
    <t xml:space="preserve">Гост 10705-80 ВМЗ </t>
  </si>
  <si>
    <t>Гост 8732-78 ЧТПЗ</t>
  </si>
  <si>
    <t>ТУ 1317-006.1-593377520-03 20А 2 шт 11,13/11,82 м</t>
  </si>
  <si>
    <t>Гост 8732-78 ст.20 6 шт 64,12 м +1 шт 11,44 м</t>
  </si>
  <si>
    <t>Гост 8732-78 5 шт 10,30/9,1/9,1/10,30 м</t>
  </si>
  <si>
    <t>Гост 10706-76 К 52 11,48/11,69 м</t>
  </si>
  <si>
    <t>Гост 8732-78 5,54 м</t>
  </si>
  <si>
    <t>Гост 8732-78 ст 09Г2С 1 шт 5,51 м</t>
  </si>
  <si>
    <t>Гост 32528-2013 ВТЗ 40 шт 458,44 м</t>
  </si>
  <si>
    <t xml:space="preserve">Гост 8732-78 ст 09Г2С 1 шт 11,2 м </t>
  </si>
  <si>
    <t>Гост 10706-76 3 шт /11,62/11,55/11,17 м</t>
  </si>
  <si>
    <t>ТУ 14-3Р-1128-2007 09Г2С 9 шт 11,88/10,03/10,28/11,37/11,24+11,70+11,41/11,43/11,35</t>
  </si>
  <si>
    <t>Гост 10706-76 Д/О 2,76 м</t>
  </si>
  <si>
    <t>Гост 8732-78 ст 20 ВТЗ 5 шт 10,99/11,14/10,99/11,35/10,38 м + 6 шт 11,19/11,01/10,56/10,549,98/10,45 м</t>
  </si>
  <si>
    <t>ТУ 1317-006.1-593377520-03 20ФА 21 шт 239,92 м</t>
  </si>
  <si>
    <t>Гост 8732-78 ст 09Г2С 5 шт  10,25/11,19/10,75/8,71/10,11</t>
  </si>
  <si>
    <t xml:space="preserve">Гост 8732-78 ст 09Г2С 127 шт </t>
  </si>
  <si>
    <t>Гост 8732-78 1 шт 11,07 м + 1 шт 11,82 м</t>
  </si>
  <si>
    <t>Гост 8732-78 5 шт 7,79/7,97/8,05/8,17/8,02 м</t>
  </si>
  <si>
    <t>08ГБФ</t>
  </si>
  <si>
    <t xml:space="preserve">ТУ 27.2-00191135-014:2007 К 50 в ВУС изоляции </t>
  </si>
  <si>
    <t>Гост 8732-78 1 шт 6,12 м</t>
  </si>
  <si>
    <t>Гост 8732-78 5,39/5,44/11,19 м</t>
  </si>
  <si>
    <t>Гост 8732-78 2 шт 8,36/9,68 м</t>
  </si>
  <si>
    <t>Гост 10706-76 2 шт 12,01/12,02 м</t>
  </si>
  <si>
    <t>Гост 8732-78 1 шт 7,96 м</t>
  </si>
  <si>
    <t>ТУ 14-3Р-124-2012 К52 13ХФА  13 шт 135,72 м + 3 шт 11,50/11,35/11,59 м</t>
  </si>
  <si>
    <t>ТУ 14-3Р-124-2012 К52 13ХФА 2019 год 10 шт 117,04 м + 6 шт11,75/11,74/11,72/11,76/11,37/11,76</t>
  </si>
  <si>
    <t xml:space="preserve">ТУ 1317-006.1-593377520-2003 ст 13ХФА 2 шт </t>
  </si>
  <si>
    <t xml:space="preserve">Гост 20295-85  2 шт 11,96/11,96 м </t>
  </si>
  <si>
    <t>Гост 20295-85 1 шт 11,97 м</t>
  </si>
  <si>
    <t>Гост 20295-85 1 шт 11,96 м</t>
  </si>
  <si>
    <t>ТУ 1303-007-12281990-2015 УТП К52/13ХФА 3 шт 36 м</t>
  </si>
  <si>
    <t>Гост 10706-76 5 шт 10,86/11,36/11,3/11,18/11,5</t>
  </si>
  <si>
    <t>б/у чистая 2 шт 64,97 м</t>
  </si>
  <si>
    <t>Гост 32528-2013 СТЗ 2 шт 6,54  м</t>
  </si>
  <si>
    <t>Гост 8732-78  26 шт 281,93 м + 1 шт 9,39 м + 66 шт 731,68 м</t>
  </si>
  <si>
    <t>Гост 8732-78 11 шт 114,91 м 6,42/8,86/9,94/9,52/8,94/6,74/7,52/7,16/9,69/8,62/7,95 +10 шт 88,10 м</t>
  </si>
  <si>
    <t>Гост 10706-76 К52 1 шт 11,55 м</t>
  </si>
  <si>
    <t xml:space="preserve">Гост 20295-85 лежалая 22 шт </t>
  </si>
  <si>
    <t xml:space="preserve">Гост 8732-78 ст 20 33 шт 372,53 м </t>
  </si>
  <si>
    <t>ТУ 14-3Р-1128-2007 09Г2С  17 шт  11,38/11,36/11,65/11,65/11,37/11,57/11,69/11,65/11,65/11,67/11,68/11,66/11,32/11,64/11,19/11,57/11,54</t>
  </si>
  <si>
    <t>ТУ 1381-012-05757848-2005 К60 10 шт 109,06 м</t>
  </si>
  <si>
    <t>Гост 20295-85 3 шт 11,74/11,76/11,75 м</t>
  </si>
  <si>
    <t>Гост 10706-76 1 шт ВМЗ 2020 год</t>
  </si>
  <si>
    <t>Гост 10706-76 К60 3 шт 6,21/6,01/6,1 м</t>
  </si>
  <si>
    <t>Гост 8732-78 09Г2С 1 шт 11,73 м</t>
  </si>
  <si>
    <t>Гост 8732-78 9 шт 7,91/8,57/10,36/9,12/9,19/8,53/8,07/8,41/7,7 м + 1 шт 11,96  м</t>
  </si>
  <si>
    <t xml:space="preserve">ТУ 1381-01800186654-2009 К56/2 2018г. 2 шт 11,96/11,96 м </t>
  </si>
  <si>
    <t>Гост 8732-78 2 шт 11,47/10,97 м</t>
  </si>
  <si>
    <t>УБТ 178</t>
  </si>
  <si>
    <t>лежалая 1 шт</t>
  </si>
  <si>
    <t>ТУ 1317-006.1-593377530-03 50 шт 576,33 м</t>
  </si>
  <si>
    <t>Восстановленная 1 шт 10,83</t>
  </si>
  <si>
    <t>ТУ 1317-006.1-593377530-03 20 шт 219,1 м + 42 шт</t>
  </si>
  <si>
    <t xml:space="preserve">Гост 8732-78 ст 09Г2С 4 шт 9,17/8,41/9,44/5,17 м </t>
  </si>
  <si>
    <t xml:space="preserve">Гост 8732-78 6 шт 6,23/10,19/10,28/10,75/8,74/8,86 м </t>
  </si>
  <si>
    <t>Прайс-лист от 28.05.2020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</si>
</sst>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18"/>
      <color indexed="56"/>
      <name val="Calibri"/>
      <family val="2"/>
    </font>
    <font>
      <b/>
      <sz val="28"/>
      <color indexed="10"/>
      <name val="Calibri"/>
      <family val="2"/>
    </font>
    <font>
      <b/>
      <sz val="24"/>
      <color indexed="18"/>
      <name val="Calibri"/>
      <family val="2"/>
    </font>
    <font>
      <b/>
      <sz val="24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176" fontId="11" fillId="0" borderId="29" xfId="0" applyNumberFormat="1" applyFont="1" applyFill="1" applyBorder="1" applyAlignment="1">
      <alignment horizontal="center" vertical="center"/>
    </xf>
    <xf numFmtId="180" fontId="13" fillId="34" borderId="3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176" fontId="11" fillId="0" borderId="33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70" fontId="11" fillId="0" borderId="17" xfId="0" applyNumberFormat="1" applyFont="1" applyFill="1" applyBorder="1" applyAlignment="1">
      <alignment horizontal="left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80" fontId="13" fillId="0" borderId="1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176" fontId="11" fillId="34" borderId="22" xfId="0" applyNumberFormat="1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176" fontId="16" fillId="0" borderId="52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1" fillId="34" borderId="4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67" fillId="34" borderId="4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176" fontId="16" fillId="34" borderId="17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12" fillId="34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76" fontId="16" fillId="0" borderId="4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21" fillId="34" borderId="23" xfId="0" applyNumberFormat="1" applyFont="1" applyFill="1" applyBorder="1" applyAlignment="1">
      <alignment horizontal="center" vertical="center" wrapText="1"/>
    </xf>
    <xf numFmtId="0" fontId="21" fillId="34" borderId="24" xfId="0" applyNumberFormat="1" applyFont="1" applyFill="1" applyBorder="1" applyAlignment="1">
      <alignment horizontal="center" vertical="center" wrapText="1"/>
    </xf>
    <xf numFmtId="0" fontId="21" fillId="34" borderId="25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center" vertical="center"/>
    </xf>
    <xf numFmtId="0" fontId="21" fillId="34" borderId="46" xfId="0" applyNumberFormat="1" applyFont="1" applyFill="1" applyBorder="1" applyAlignment="1">
      <alignment horizontal="center" vertical="center" wrapText="1"/>
    </xf>
    <xf numFmtId="0" fontId="21" fillId="34" borderId="47" xfId="0" applyNumberFormat="1" applyFont="1" applyFill="1" applyBorder="1" applyAlignment="1">
      <alignment horizontal="center" vertical="center" wrapText="1"/>
    </xf>
    <xf numFmtId="0" fontId="21" fillId="34" borderId="48" xfId="0" applyNumberFormat="1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66" fillId="0" borderId="17" xfId="0" applyFont="1" applyBorder="1" applyAlignment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80" fontId="13" fillId="0" borderId="29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/>
    </xf>
    <xf numFmtId="0" fontId="66" fillId="0" borderId="43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40" xfId="0" applyNumberFormat="1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center" vertic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16" fillId="34" borderId="21" xfId="0" applyNumberFormat="1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/>
    </xf>
    <xf numFmtId="0" fontId="12" fillId="34" borderId="6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176" fontId="16" fillId="0" borderId="38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2" fillId="34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/>
    </xf>
    <xf numFmtId="176" fontId="16" fillId="0" borderId="33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176" fontId="16" fillId="34" borderId="43" xfId="0" applyNumberFormat="1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180" fontId="13" fillId="34" borderId="21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left" vertical="center" wrapText="1"/>
    </xf>
    <xf numFmtId="0" fontId="16" fillId="34" borderId="56" xfId="0" applyFont="1" applyFill="1" applyBorder="1" applyAlignment="1">
      <alignment horizontal="left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67" fillId="0" borderId="43" xfId="0" applyFont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1" fillId="34" borderId="19" xfId="0" applyFont="1" applyFill="1" applyBorder="1" applyAlignment="1">
      <alignment horizontal="center" vertical="center"/>
    </xf>
    <xf numFmtId="176" fontId="11" fillId="35" borderId="21" xfId="0" applyNumberFormat="1" applyFont="1" applyFill="1" applyBorder="1" applyAlignment="1">
      <alignment horizontal="center" vertical="center"/>
    </xf>
    <xf numFmtId="170" fontId="16" fillId="0" borderId="40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center" vertical="center" wrapText="1"/>
    </xf>
    <xf numFmtId="176" fontId="11" fillId="34" borderId="2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 wrapText="1"/>
    </xf>
    <xf numFmtId="0" fontId="12" fillId="34" borderId="33" xfId="0" applyNumberFormat="1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176" fontId="11" fillId="36" borderId="16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1" fillId="36" borderId="72" xfId="0" applyFont="1" applyFill="1" applyBorder="1" applyAlignment="1">
      <alignment horizontal="center" vertical="center"/>
    </xf>
    <xf numFmtId="180" fontId="13" fillId="0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66" fillId="0" borderId="56" xfId="0" applyFont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3" fillId="34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34" borderId="38" xfId="0" applyNumberFormat="1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3" fillId="34" borderId="29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vertical="center"/>
    </xf>
    <xf numFmtId="0" fontId="21" fillId="34" borderId="49" xfId="0" applyNumberFormat="1" applyFont="1" applyFill="1" applyBorder="1" applyAlignment="1">
      <alignment horizontal="center" vertical="center" wrapText="1"/>
    </xf>
    <xf numFmtId="0" fontId="21" fillId="34" borderId="50" xfId="0" applyNumberFormat="1" applyFont="1" applyFill="1" applyBorder="1" applyAlignment="1">
      <alignment horizontal="center" vertical="center" wrapText="1"/>
    </xf>
    <xf numFmtId="0" fontId="21" fillId="34" borderId="51" xfId="0" applyNumberFormat="1" applyFont="1" applyFill="1" applyBorder="1" applyAlignment="1">
      <alignment horizontal="center" vertical="center" wrapText="1"/>
    </xf>
    <xf numFmtId="0" fontId="13" fillId="34" borderId="17" xfId="0" applyNumberFormat="1" applyFont="1" applyFill="1" applyBorder="1" applyAlignment="1">
      <alignment horizontal="center" vertical="center"/>
    </xf>
    <xf numFmtId="0" fontId="11" fillId="34" borderId="40" xfId="0" applyNumberFormat="1" applyFont="1" applyFill="1" applyBorder="1" applyAlignment="1">
      <alignment horizontal="center" vertical="center"/>
    </xf>
    <xf numFmtId="0" fontId="21" fillId="34" borderId="26" xfId="0" applyNumberFormat="1" applyFont="1" applyFill="1" applyBorder="1" applyAlignment="1">
      <alignment horizontal="center" vertical="center" wrapText="1"/>
    </xf>
    <xf numFmtId="0" fontId="21" fillId="34" borderId="27" xfId="0" applyNumberFormat="1" applyFont="1" applyFill="1" applyBorder="1" applyAlignment="1">
      <alignment horizontal="center" vertical="center" wrapText="1"/>
    </xf>
    <xf numFmtId="0" fontId="21" fillId="34" borderId="28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176" fontId="16" fillId="34" borderId="2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180" fontId="13" fillId="34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left" vertical="center" wrapText="1"/>
    </xf>
    <xf numFmtId="0" fontId="16" fillId="34" borderId="17" xfId="0" applyFont="1" applyFill="1" applyBorder="1" applyAlignment="1">
      <alignment horizontal="left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176" fontId="16" fillId="34" borderId="56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176" fontId="16" fillId="34" borderId="41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76" fontId="11" fillId="36" borderId="17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49" fontId="67" fillId="0" borderId="55" xfId="0" applyNumberFormat="1" applyFont="1" applyBorder="1" applyAlignment="1">
      <alignment horizontal="center" vertical="center" wrapText="1"/>
    </xf>
    <xf numFmtId="0" fontId="67" fillId="0" borderId="55" xfId="0" applyNumberFormat="1" applyFont="1" applyBorder="1" applyAlignment="1">
      <alignment horizontal="center" vertical="center" wrapText="1"/>
    </xf>
    <xf numFmtId="49" fontId="67" fillId="0" borderId="29" xfId="0" applyNumberFormat="1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3" xfId="0" applyNumberFormat="1" applyFont="1" applyFill="1" applyBorder="1" applyAlignment="1">
      <alignment horizontal="center" vertical="center" wrapText="1"/>
    </xf>
    <xf numFmtId="170" fontId="15" fillId="0" borderId="41" xfId="0" applyNumberFormat="1" applyFont="1" applyFill="1" applyBorder="1" applyAlignment="1">
      <alignment horizontal="center" vertical="center" wrapText="1"/>
    </xf>
    <xf numFmtId="170" fontId="0" fillId="0" borderId="41" xfId="0" applyNumberFormat="1" applyBorder="1" applyAlignment="1">
      <alignment horizontal="center" vertical="center" wrapText="1"/>
    </xf>
    <xf numFmtId="170" fontId="0" fillId="0" borderId="64" xfId="0" applyNumberForma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5" fillId="34" borderId="63" xfId="0" applyFont="1" applyFill="1" applyBorder="1" applyAlignment="1">
      <alignment horizontal="left" wrapText="1"/>
    </xf>
    <xf numFmtId="0" fontId="70" fillId="34" borderId="41" xfId="0" applyFont="1" applyFill="1" applyBorder="1" applyAlignment="1">
      <alignment horizontal="left" wrapText="1"/>
    </xf>
    <xf numFmtId="0" fontId="70" fillId="34" borderId="64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553575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11</xdr:col>
      <xdr:colOff>962025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77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view="pageLayout" zoomScale="70" zoomScalePageLayoutView="70" workbookViewId="0" topLeftCell="B15">
      <selection activeCell="D9" sqref="D9:D10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1"/>
    </row>
    <row r="2" spans="2:13" ht="15" customHeight="1" hidden="1">
      <c r="B2" s="505" t="s">
        <v>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1"/>
    </row>
    <row r="3" spans="2:13" ht="4.5" customHeight="1" thickBot="1"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1"/>
    </row>
    <row r="4" spans="1:13" ht="168" customHeight="1" thickBot="1">
      <c r="A4" s="23"/>
      <c r="B4" s="506"/>
      <c r="C4" s="507"/>
      <c r="D4" s="507"/>
      <c r="E4" s="508"/>
      <c r="F4" s="508"/>
      <c r="G4" s="508"/>
      <c r="H4" s="508"/>
      <c r="I4" s="508"/>
      <c r="J4" s="508"/>
      <c r="K4" s="508"/>
      <c r="L4" s="509"/>
      <c r="M4" s="3"/>
    </row>
    <row r="5" spans="1:13" ht="18" customHeight="1" hidden="1" thickBot="1">
      <c r="A5" s="23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3"/>
    </row>
    <row r="6" spans="1:13" ht="165.75" customHeight="1" thickBot="1">
      <c r="A6" s="35"/>
      <c r="B6" s="513" t="s">
        <v>88</v>
      </c>
      <c r="C6" s="514"/>
      <c r="D6" s="514"/>
      <c r="E6" s="514"/>
      <c r="F6" s="514"/>
      <c r="G6" s="514"/>
      <c r="H6" s="514"/>
      <c r="I6" s="514"/>
      <c r="J6" s="514"/>
      <c r="K6" s="514"/>
      <c r="L6" s="515"/>
      <c r="M6" s="3"/>
    </row>
    <row r="7" spans="1:13" ht="51" customHeight="1" thickBot="1">
      <c r="A7" s="36"/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2"/>
      <c r="M7" s="3"/>
    </row>
    <row r="8" spans="1:13" ht="23.25" customHeight="1" thickBot="1">
      <c r="A8" s="496" t="s">
        <v>209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8"/>
      <c r="M8" s="3"/>
    </row>
    <row r="9" spans="1:13" ht="24" customHeight="1">
      <c r="A9" s="24"/>
      <c r="B9" s="480" t="s">
        <v>14</v>
      </c>
      <c r="C9" s="503" t="s">
        <v>10</v>
      </c>
      <c r="D9" s="492" t="s">
        <v>1</v>
      </c>
      <c r="E9" s="492" t="s">
        <v>11</v>
      </c>
      <c r="F9" s="501" t="s">
        <v>6</v>
      </c>
      <c r="G9" s="494" t="s">
        <v>8</v>
      </c>
      <c r="H9" s="499" t="s">
        <v>5</v>
      </c>
      <c r="I9" s="25" t="s">
        <v>0</v>
      </c>
      <c r="J9" s="25"/>
      <c r="K9" s="25"/>
      <c r="L9" s="492" t="s">
        <v>3</v>
      </c>
      <c r="M9" s="3"/>
    </row>
    <row r="10" spans="1:13" ht="42" customHeight="1" thickBot="1">
      <c r="A10" s="477"/>
      <c r="B10" s="481"/>
      <c r="C10" s="504"/>
      <c r="D10" s="493"/>
      <c r="E10" s="493"/>
      <c r="F10" s="502"/>
      <c r="G10" s="495"/>
      <c r="H10" s="500"/>
      <c r="I10" s="26"/>
      <c r="J10" s="26"/>
      <c r="K10" s="26"/>
      <c r="L10" s="493"/>
      <c r="M10" s="3"/>
    </row>
    <row r="11" spans="1:13" ht="21.75" customHeight="1">
      <c r="A11" s="478"/>
      <c r="B11" s="486">
        <v>1420</v>
      </c>
      <c r="C11" s="41">
        <v>30</v>
      </c>
      <c r="D11" s="154" t="s">
        <v>53</v>
      </c>
      <c r="E11" s="43" t="s">
        <v>13</v>
      </c>
      <c r="F11" s="270" t="s">
        <v>7</v>
      </c>
      <c r="G11" s="271">
        <f>8.434-4.248-1.06</f>
        <v>3.125999999999999</v>
      </c>
      <c r="H11" s="48">
        <v>59000</v>
      </c>
      <c r="I11" s="49"/>
      <c r="J11" s="49"/>
      <c r="K11" s="49"/>
      <c r="L11" s="43" t="s">
        <v>4</v>
      </c>
      <c r="M11" s="3"/>
    </row>
    <row r="12" spans="1:13" ht="18.75" customHeight="1">
      <c r="A12" s="478"/>
      <c r="B12" s="482"/>
      <c r="C12" s="39">
        <v>25.8</v>
      </c>
      <c r="D12" s="117" t="s">
        <v>52</v>
      </c>
      <c r="E12" s="37" t="s">
        <v>13</v>
      </c>
      <c r="F12" s="81" t="s">
        <v>7</v>
      </c>
      <c r="G12" s="92">
        <v>30.85</v>
      </c>
      <c r="H12" s="63">
        <v>52000</v>
      </c>
      <c r="I12" s="52"/>
      <c r="J12" s="52"/>
      <c r="K12" s="52"/>
      <c r="L12" s="37" t="s">
        <v>20</v>
      </c>
      <c r="M12" s="3"/>
    </row>
    <row r="13" spans="1:13" ht="17.25" customHeight="1">
      <c r="A13" s="478"/>
      <c r="B13" s="482"/>
      <c r="C13" s="38">
        <v>23.2</v>
      </c>
      <c r="D13" s="122" t="s">
        <v>18</v>
      </c>
      <c r="E13" s="40" t="s">
        <v>13</v>
      </c>
      <c r="F13" s="263" t="s">
        <v>7</v>
      </c>
      <c r="G13" s="264">
        <v>9.363</v>
      </c>
      <c r="H13" s="64">
        <v>40000</v>
      </c>
      <c r="I13" s="265"/>
      <c r="J13" s="265"/>
      <c r="K13" s="265"/>
      <c r="L13" s="40" t="s">
        <v>4</v>
      </c>
      <c r="M13" s="3"/>
    </row>
    <row r="14" spans="1:13" ht="17.25" customHeight="1">
      <c r="A14" s="478"/>
      <c r="B14" s="482"/>
      <c r="C14" s="38">
        <v>15.7</v>
      </c>
      <c r="D14" s="256" t="s">
        <v>105</v>
      </c>
      <c r="E14" s="40" t="s">
        <v>68</v>
      </c>
      <c r="F14" s="263" t="s">
        <v>7</v>
      </c>
      <c r="G14" s="264">
        <v>6.26</v>
      </c>
      <c r="H14" s="64">
        <v>58000</v>
      </c>
      <c r="I14" s="265"/>
      <c r="J14" s="265"/>
      <c r="K14" s="265"/>
      <c r="L14" s="40" t="s">
        <v>4</v>
      </c>
      <c r="M14" s="3"/>
    </row>
    <row r="15" spans="1:13" ht="17.25" customHeight="1">
      <c r="A15" s="478"/>
      <c r="B15" s="482"/>
      <c r="C15" s="38">
        <v>15.7</v>
      </c>
      <c r="D15" s="256" t="s">
        <v>67</v>
      </c>
      <c r="E15" s="40" t="s">
        <v>68</v>
      </c>
      <c r="F15" s="263" t="s">
        <v>7</v>
      </c>
      <c r="G15" s="264">
        <v>38</v>
      </c>
      <c r="H15" s="64">
        <v>49000</v>
      </c>
      <c r="I15" s="265"/>
      <c r="J15" s="265"/>
      <c r="K15" s="265"/>
      <c r="L15" s="358" t="s">
        <v>96</v>
      </c>
      <c r="M15" s="3"/>
    </row>
    <row r="16" spans="1:13" ht="17.25" customHeight="1" thickBot="1">
      <c r="A16" s="478"/>
      <c r="B16" s="485"/>
      <c r="C16" s="209">
        <v>15.7</v>
      </c>
      <c r="D16" s="273" t="s">
        <v>197</v>
      </c>
      <c r="E16" s="211" t="s">
        <v>15</v>
      </c>
      <c r="F16" s="274" t="s">
        <v>7</v>
      </c>
      <c r="G16" s="275">
        <f>13.404+6.518-1.208-5.31-3.345</f>
        <v>10.059000000000003</v>
      </c>
      <c r="H16" s="210">
        <v>49000</v>
      </c>
      <c r="I16" s="276"/>
      <c r="J16" s="276"/>
      <c r="K16" s="276"/>
      <c r="L16" s="37" t="s">
        <v>4</v>
      </c>
      <c r="M16" s="3"/>
    </row>
    <row r="17" spans="1:13" ht="16.5" customHeight="1">
      <c r="A17" s="478"/>
      <c r="B17" s="487">
        <v>1220</v>
      </c>
      <c r="C17" s="148">
        <v>30</v>
      </c>
      <c r="D17" s="149" t="s">
        <v>133</v>
      </c>
      <c r="E17" s="63" t="s">
        <v>17</v>
      </c>
      <c r="F17" s="81" t="s">
        <v>7</v>
      </c>
      <c r="G17" s="142">
        <f>31.7-10.564-2.667-2.276-1.145</f>
        <v>15.048000000000002</v>
      </c>
      <c r="H17" s="51">
        <v>64000</v>
      </c>
      <c r="I17" s="52"/>
      <c r="J17" s="52"/>
      <c r="K17" s="52"/>
      <c r="L17" s="37" t="s">
        <v>4</v>
      </c>
      <c r="M17" s="3"/>
    </row>
    <row r="18" spans="1:13" ht="16.5" customHeight="1">
      <c r="A18" s="478"/>
      <c r="B18" s="484"/>
      <c r="C18" s="267">
        <v>24</v>
      </c>
      <c r="D18" s="266" t="s">
        <v>54</v>
      </c>
      <c r="E18" s="94" t="s">
        <v>15</v>
      </c>
      <c r="F18" s="268" t="s">
        <v>7</v>
      </c>
      <c r="G18" s="269">
        <v>16.873</v>
      </c>
      <c r="H18" s="203">
        <v>62000</v>
      </c>
      <c r="I18" s="113"/>
      <c r="J18" s="113"/>
      <c r="K18" s="113"/>
      <c r="L18" s="112" t="s">
        <v>4</v>
      </c>
      <c r="M18" s="3"/>
    </row>
    <row r="19" spans="1:13" ht="16.5" customHeight="1" thickBot="1">
      <c r="A19" s="478"/>
      <c r="B19" s="485"/>
      <c r="C19" s="412">
        <v>14</v>
      </c>
      <c r="D19" s="413" t="s">
        <v>205</v>
      </c>
      <c r="E19" s="414" t="s">
        <v>27</v>
      </c>
      <c r="F19" s="415" t="s">
        <v>7</v>
      </c>
      <c r="G19" s="416">
        <v>4.509</v>
      </c>
      <c r="H19" s="330">
        <v>36000</v>
      </c>
      <c r="I19" s="417"/>
      <c r="J19" s="417"/>
      <c r="K19" s="417"/>
      <c r="L19" s="418" t="s">
        <v>4</v>
      </c>
      <c r="M19" s="3"/>
    </row>
    <row r="20" spans="1:13" ht="18.75" customHeight="1" thickBot="1">
      <c r="A20" s="478"/>
      <c r="B20" s="87">
        <v>1067</v>
      </c>
      <c r="C20" s="124">
        <v>26</v>
      </c>
      <c r="D20" s="125" t="s">
        <v>29</v>
      </c>
      <c r="E20" s="100" t="s">
        <v>15</v>
      </c>
      <c r="F20" s="116" t="s">
        <v>7</v>
      </c>
      <c r="G20" s="126">
        <v>4.409</v>
      </c>
      <c r="H20" s="127">
        <v>63000</v>
      </c>
      <c r="I20" s="128"/>
      <c r="J20" s="128"/>
      <c r="K20" s="128"/>
      <c r="L20" s="129" t="s">
        <v>4</v>
      </c>
      <c r="M20" s="3"/>
    </row>
    <row r="21" spans="1:13" ht="18.75" customHeight="1">
      <c r="A21" s="478"/>
      <c r="B21" s="486">
        <v>1020</v>
      </c>
      <c r="C21" s="458">
        <v>27.3</v>
      </c>
      <c r="D21" s="459" t="s">
        <v>196</v>
      </c>
      <c r="E21" s="48" t="s">
        <v>30</v>
      </c>
      <c r="F21" s="460" t="s">
        <v>7</v>
      </c>
      <c r="G21" s="190">
        <v>7.574</v>
      </c>
      <c r="H21" s="377">
        <v>84000</v>
      </c>
      <c r="I21" s="49"/>
      <c r="J21" s="49"/>
      <c r="K21" s="49"/>
      <c r="L21" s="43" t="s">
        <v>4</v>
      </c>
      <c r="M21" s="3"/>
    </row>
    <row r="22" spans="1:13" ht="16.5" customHeight="1">
      <c r="A22" s="478"/>
      <c r="B22" s="484"/>
      <c r="C22" s="280">
        <v>22.7</v>
      </c>
      <c r="D22" s="281" t="s">
        <v>55</v>
      </c>
      <c r="E22" s="51" t="s">
        <v>15</v>
      </c>
      <c r="F22" s="187" t="s">
        <v>7</v>
      </c>
      <c r="G22" s="50">
        <v>26.384</v>
      </c>
      <c r="H22" s="282">
        <v>59000</v>
      </c>
      <c r="I22" s="52"/>
      <c r="J22" s="52"/>
      <c r="K22" s="52"/>
      <c r="L22" s="138" t="s">
        <v>20</v>
      </c>
      <c r="M22" s="3"/>
    </row>
    <row r="23" spans="1:13" ht="16.5" customHeight="1">
      <c r="A23" s="478"/>
      <c r="B23" s="484"/>
      <c r="C23" s="277">
        <v>19</v>
      </c>
      <c r="D23" s="278" t="s">
        <v>119</v>
      </c>
      <c r="E23" s="71" t="s">
        <v>15</v>
      </c>
      <c r="F23" s="109" t="s">
        <v>7</v>
      </c>
      <c r="G23" s="72">
        <f>4.638-1.942</f>
        <v>2.6959999999999997</v>
      </c>
      <c r="H23" s="279">
        <v>49000</v>
      </c>
      <c r="I23" s="265"/>
      <c r="J23" s="265"/>
      <c r="K23" s="265"/>
      <c r="L23" s="54" t="s">
        <v>4</v>
      </c>
      <c r="M23" s="3"/>
    </row>
    <row r="24" spans="1:13" ht="16.5" customHeight="1">
      <c r="A24" s="478"/>
      <c r="B24" s="484"/>
      <c r="C24" s="349">
        <v>18</v>
      </c>
      <c r="D24" s="278" t="s">
        <v>134</v>
      </c>
      <c r="E24" s="71" t="s">
        <v>15</v>
      </c>
      <c r="F24" s="163" t="s">
        <v>7</v>
      </c>
      <c r="G24" s="96">
        <f>15.62-5.198</f>
        <v>10.421999999999999</v>
      </c>
      <c r="H24" s="287">
        <v>54000</v>
      </c>
      <c r="I24" s="350"/>
      <c r="J24" s="350"/>
      <c r="K24" s="350"/>
      <c r="L24" s="54" t="s">
        <v>97</v>
      </c>
      <c r="M24" s="3"/>
    </row>
    <row r="25" spans="1:13" ht="15.75" customHeight="1">
      <c r="A25" s="478"/>
      <c r="B25" s="484"/>
      <c r="C25" s="349">
        <v>12</v>
      </c>
      <c r="D25" s="422" t="s">
        <v>164</v>
      </c>
      <c r="E25" s="114" t="s">
        <v>27</v>
      </c>
      <c r="F25" s="163" t="s">
        <v>7</v>
      </c>
      <c r="G25" s="96">
        <v>0.831</v>
      </c>
      <c r="H25" s="287">
        <v>56000</v>
      </c>
      <c r="I25" s="350"/>
      <c r="J25" s="350"/>
      <c r="K25" s="350"/>
      <c r="L25" s="385" t="s">
        <v>4</v>
      </c>
      <c r="M25" s="3"/>
    </row>
    <row r="26" spans="1:13" ht="18.75" customHeight="1" thickBot="1">
      <c r="A26" s="478"/>
      <c r="B26" s="485"/>
      <c r="C26" s="243">
        <v>10</v>
      </c>
      <c r="D26" s="249" t="s">
        <v>157</v>
      </c>
      <c r="E26" s="150" t="s">
        <v>40</v>
      </c>
      <c r="F26" s="244" t="s">
        <v>7</v>
      </c>
      <c r="G26" s="152">
        <f>11.61-5.827+2.941-2.896</f>
        <v>5.828</v>
      </c>
      <c r="H26" s="245">
        <v>61000</v>
      </c>
      <c r="I26" s="246"/>
      <c r="J26" s="247"/>
      <c r="K26" s="248"/>
      <c r="L26" s="151" t="s">
        <v>4</v>
      </c>
      <c r="M26" s="3"/>
    </row>
    <row r="27" spans="1:13" ht="18.75" customHeight="1">
      <c r="A27" s="478"/>
      <c r="B27" s="483">
        <v>820</v>
      </c>
      <c r="C27" s="433">
        <v>25</v>
      </c>
      <c r="D27" s="434" t="s">
        <v>181</v>
      </c>
      <c r="E27" s="456" t="s">
        <v>27</v>
      </c>
      <c r="F27" s="435" t="s">
        <v>7</v>
      </c>
      <c r="G27" s="386">
        <v>11.841</v>
      </c>
      <c r="H27" s="436">
        <v>74000</v>
      </c>
      <c r="I27" s="437"/>
      <c r="J27" s="438"/>
      <c r="K27" s="439"/>
      <c r="L27" s="385" t="s">
        <v>4</v>
      </c>
      <c r="M27" s="3"/>
    </row>
    <row r="28" spans="1:13" ht="18.75" customHeight="1">
      <c r="A28" s="478"/>
      <c r="B28" s="484"/>
      <c r="C28" s="440">
        <v>22</v>
      </c>
      <c r="D28" s="278" t="s">
        <v>182</v>
      </c>
      <c r="E28" s="457" t="s">
        <v>27</v>
      </c>
      <c r="F28" s="345" t="s">
        <v>7</v>
      </c>
      <c r="G28" s="55">
        <v>5.234</v>
      </c>
      <c r="H28" s="441">
        <v>74000</v>
      </c>
      <c r="I28" s="442"/>
      <c r="J28" s="443"/>
      <c r="K28" s="444"/>
      <c r="L28" s="54" t="s">
        <v>4</v>
      </c>
      <c r="M28" s="3"/>
    </row>
    <row r="29" spans="1:13" ht="15.75" customHeight="1">
      <c r="A29" s="478"/>
      <c r="B29" s="484"/>
      <c r="C29" s="234">
        <v>18</v>
      </c>
      <c r="D29" s="119" t="s">
        <v>56</v>
      </c>
      <c r="E29" s="51" t="s">
        <v>13</v>
      </c>
      <c r="F29" s="235" t="s">
        <v>7</v>
      </c>
      <c r="G29" s="137">
        <v>8.432</v>
      </c>
      <c r="H29" s="236">
        <v>72000</v>
      </c>
      <c r="I29" s="237"/>
      <c r="J29" s="238"/>
      <c r="K29" s="239"/>
      <c r="L29" s="138" t="s">
        <v>4</v>
      </c>
      <c r="M29" s="3"/>
    </row>
    <row r="30" spans="1:13" ht="30" customHeight="1">
      <c r="A30" s="478"/>
      <c r="B30" s="484"/>
      <c r="C30" s="91">
        <v>16</v>
      </c>
      <c r="D30" s="45" t="s">
        <v>131</v>
      </c>
      <c r="E30" s="51" t="s">
        <v>22</v>
      </c>
      <c r="F30" s="86" t="s">
        <v>7</v>
      </c>
      <c r="G30" s="50">
        <f>9.128-1.708-1.935+16.628-1.605-1.664-1.823-1.64-0.481-1.355-1.826-0.465</f>
        <v>11.253999999999996</v>
      </c>
      <c r="H30" s="136">
        <v>65000</v>
      </c>
      <c r="I30" s="82"/>
      <c r="J30" s="83"/>
      <c r="K30" s="84"/>
      <c r="L30" s="47" t="s">
        <v>4</v>
      </c>
      <c r="M30" s="3"/>
    </row>
    <row r="31" spans="1:13" ht="15.75" customHeight="1">
      <c r="A31" s="478"/>
      <c r="B31" s="484"/>
      <c r="C31" s="101">
        <v>14</v>
      </c>
      <c r="D31" s="155" t="s">
        <v>115</v>
      </c>
      <c r="E31" s="95" t="s">
        <v>15</v>
      </c>
      <c r="F31" s="102" t="s">
        <v>7</v>
      </c>
      <c r="G31" s="96">
        <f>19.779-3.249-3.378-3.303-3.336-0.562</f>
        <v>5.951</v>
      </c>
      <c r="H31" s="103">
        <v>65000</v>
      </c>
      <c r="I31" s="104"/>
      <c r="J31" s="105"/>
      <c r="K31" s="106"/>
      <c r="L31" s="56" t="s">
        <v>4</v>
      </c>
      <c r="M31" s="3"/>
    </row>
    <row r="32" spans="1:13" ht="15.75" customHeight="1" thickBot="1">
      <c r="A32" s="478"/>
      <c r="B32" s="485"/>
      <c r="C32" s="206">
        <v>11</v>
      </c>
      <c r="D32" s="401" t="s">
        <v>162</v>
      </c>
      <c r="E32" s="388" t="s">
        <v>9</v>
      </c>
      <c r="F32" s="221" t="s">
        <v>7</v>
      </c>
      <c r="G32" s="374">
        <f>15.316-5.151-2.553</f>
        <v>7.612000000000001</v>
      </c>
      <c r="H32" s="359">
        <v>52000</v>
      </c>
      <c r="I32" s="402"/>
      <c r="J32" s="403"/>
      <c r="K32" s="404"/>
      <c r="L32" s="62" t="s">
        <v>20</v>
      </c>
      <c r="M32" s="3"/>
    </row>
    <row r="33" spans="1:13" ht="18" customHeight="1" thickBot="1">
      <c r="A33" s="478"/>
      <c r="B33" s="87">
        <v>813</v>
      </c>
      <c r="C33" s="306">
        <v>39</v>
      </c>
      <c r="D33" s="307" t="s">
        <v>80</v>
      </c>
      <c r="E33" s="308" t="s">
        <v>30</v>
      </c>
      <c r="F33" s="129" t="s">
        <v>7</v>
      </c>
      <c r="G33" s="126">
        <v>9.171</v>
      </c>
      <c r="H33" s="308">
        <v>82000</v>
      </c>
      <c r="I33" s="309"/>
      <c r="J33" s="310"/>
      <c r="K33" s="311"/>
      <c r="L33" s="283" t="s">
        <v>4</v>
      </c>
      <c r="M33" s="3"/>
    </row>
    <row r="34" spans="1:13" ht="18" customHeight="1">
      <c r="A34" s="478"/>
      <c r="B34" s="483">
        <v>720</v>
      </c>
      <c r="C34" s="452">
        <v>25</v>
      </c>
      <c r="D34" s="387" t="s">
        <v>183</v>
      </c>
      <c r="E34" s="426" t="s">
        <v>27</v>
      </c>
      <c r="F34" s="43" t="s">
        <v>7</v>
      </c>
      <c r="G34" s="190">
        <v>5.176</v>
      </c>
      <c r="H34" s="377">
        <v>74000</v>
      </c>
      <c r="I34" s="453"/>
      <c r="J34" s="454"/>
      <c r="K34" s="455"/>
      <c r="L34" s="46" t="s">
        <v>4</v>
      </c>
      <c r="M34" s="3"/>
    </row>
    <row r="35" spans="1:13" s="15" customFormat="1" ht="16.5" customHeight="1">
      <c r="A35" s="478"/>
      <c r="B35" s="484"/>
      <c r="C35" s="445">
        <v>20</v>
      </c>
      <c r="D35" s="446" t="s">
        <v>71</v>
      </c>
      <c r="E35" s="290" t="s">
        <v>13</v>
      </c>
      <c r="F35" s="112" t="s">
        <v>7</v>
      </c>
      <c r="G35" s="447">
        <f>6.699-2.525</f>
        <v>4.1739999999999995</v>
      </c>
      <c r="H35" s="448">
        <v>72000</v>
      </c>
      <c r="I35" s="449"/>
      <c r="J35" s="450"/>
      <c r="K35" s="451"/>
      <c r="L35" s="76" t="s">
        <v>4</v>
      </c>
      <c r="M35" s="3"/>
    </row>
    <row r="36" spans="1:13" s="15" customFormat="1" ht="16.5" customHeight="1">
      <c r="A36" s="478"/>
      <c r="B36" s="484"/>
      <c r="C36" s="303">
        <v>18</v>
      </c>
      <c r="D36" s="304" t="s">
        <v>69</v>
      </c>
      <c r="E36" s="185" t="s">
        <v>13</v>
      </c>
      <c r="F36" s="261" t="s">
        <v>7</v>
      </c>
      <c r="G36" s="295">
        <f>14.38-3.494</f>
        <v>10.886000000000001</v>
      </c>
      <c r="H36" s="164">
        <v>56000</v>
      </c>
      <c r="I36" s="104"/>
      <c r="J36" s="105"/>
      <c r="K36" s="106"/>
      <c r="L36" s="56" t="s">
        <v>4</v>
      </c>
      <c r="M36" s="3"/>
    </row>
    <row r="37" spans="1:13" s="15" customFormat="1" ht="23.25" customHeight="1">
      <c r="A37" s="478"/>
      <c r="B37" s="484"/>
      <c r="C37" s="338">
        <v>11</v>
      </c>
      <c r="D37" s="130" t="s">
        <v>185</v>
      </c>
      <c r="E37" s="348" t="s">
        <v>27</v>
      </c>
      <c r="F37" s="180" t="s">
        <v>7</v>
      </c>
      <c r="G37" s="216">
        <f>4.402+16.519-8.648</f>
        <v>12.273</v>
      </c>
      <c r="H37" s="110">
        <v>52000</v>
      </c>
      <c r="I37" s="339"/>
      <c r="J37" s="340"/>
      <c r="K37" s="341"/>
      <c r="L37" s="53" t="s">
        <v>20</v>
      </c>
      <c r="M37" s="3"/>
    </row>
    <row r="38" spans="1:13" s="15" customFormat="1" ht="16.5" customHeight="1">
      <c r="A38" s="478"/>
      <c r="B38" s="484"/>
      <c r="C38" s="338">
        <v>10</v>
      </c>
      <c r="D38" s="320" t="s">
        <v>83</v>
      </c>
      <c r="E38" s="140" t="s">
        <v>27</v>
      </c>
      <c r="F38" s="180" t="s">
        <v>7</v>
      </c>
      <c r="G38" s="216">
        <v>1.921</v>
      </c>
      <c r="H38" s="110">
        <v>52000</v>
      </c>
      <c r="I38" s="339"/>
      <c r="J38" s="340"/>
      <c r="K38" s="341"/>
      <c r="L38" s="53" t="s">
        <v>20</v>
      </c>
      <c r="M38" s="3"/>
    </row>
    <row r="39" spans="1:13" s="15" customFormat="1" ht="16.5" customHeight="1" thickBot="1">
      <c r="A39" s="478"/>
      <c r="B39" s="485"/>
      <c r="C39" s="332">
        <v>9</v>
      </c>
      <c r="D39" s="302" t="s">
        <v>84</v>
      </c>
      <c r="E39" s="346" t="s">
        <v>27</v>
      </c>
      <c r="F39" s="333" t="s">
        <v>7</v>
      </c>
      <c r="G39" s="334">
        <v>3.591</v>
      </c>
      <c r="H39" s="182">
        <v>52000</v>
      </c>
      <c r="I39" s="335"/>
      <c r="J39" s="336"/>
      <c r="K39" s="337"/>
      <c r="L39" s="62" t="s">
        <v>20</v>
      </c>
      <c r="M39" s="3"/>
    </row>
    <row r="40" spans="1:13" s="15" customFormat="1" ht="16.5" customHeight="1">
      <c r="A40" s="478"/>
      <c r="B40" s="486">
        <v>630</v>
      </c>
      <c r="C40" s="319">
        <v>16</v>
      </c>
      <c r="D40" s="351" t="s">
        <v>110</v>
      </c>
      <c r="E40" s="328" t="s">
        <v>9</v>
      </c>
      <c r="F40" s="86" t="s">
        <v>7</v>
      </c>
      <c r="G40" s="153">
        <f>17.031-2.731-2.809</f>
        <v>11.491</v>
      </c>
      <c r="H40" s="188">
        <v>82000</v>
      </c>
      <c r="I40" s="82"/>
      <c r="J40" s="83"/>
      <c r="K40" s="84"/>
      <c r="L40" s="47" t="s">
        <v>4</v>
      </c>
      <c r="M40" s="3"/>
    </row>
    <row r="41" spans="1:13" s="15" customFormat="1" ht="16.5" customHeight="1">
      <c r="A41" s="478"/>
      <c r="B41" s="484"/>
      <c r="C41" s="120">
        <v>13</v>
      </c>
      <c r="D41" s="304" t="s">
        <v>73</v>
      </c>
      <c r="E41" s="327" t="s">
        <v>12</v>
      </c>
      <c r="F41" s="102" t="s">
        <v>7</v>
      </c>
      <c r="G41" s="295">
        <v>19.227</v>
      </c>
      <c r="H41" s="164">
        <v>85000</v>
      </c>
      <c r="I41" s="104"/>
      <c r="J41" s="105"/>
      <c r="K41" s="106"/>
      <c r="L41" s="56" t="s">
        <v>4</v>
      </c>
      <c r="M41" s="3"/>
    </row>
    <row r="42" spans="1:13" s="15" customFormat="1" ht="16.5" customHeight="1">
      <c r="A42" s="478"/>
      <c r="B42" s="484"/>
      <c r="C42" s="120">
        <v>12</v>
      </c>
      <c r="D42" s="304" t="s">
        <v>195</v>
      </c>
      <c r="E42" s="327" t="s">
        <v>27</v>
      </c>
      <c r="F42" s="102" t="s">
        <v>7</v>
      </c>
      <c r="G42" s="295">
        <f>8.685-2.175</f>
        <v>6.510000000000001</v>
      </c>
      <c r="H42" s="164">
        <v>65000</v>
      </c>
      <c r="I42" s="104"/>
      <c r="J42" s="105"/>
      <c r="K42" s="106"/>
      <c r="L42" s="56" t="s">
        <v>4</v>
      </c>
      <c r="M42" s="3"/>
    </row>
    <row r="43" spans="1:13" s="15" customFormat="1" ht="19.5" customHeight="1">
      <c r="A43" s="478"/>
      <c r="B43" s="484"/>
      <c r="C43" s="38">
        <v>12</v>
      </c>
      <c r="D43" s="320" t="s">
        <v>194</v>
      </c>
      <c r="E43" s="184" t="s">
        <v>13</v>
      </c>
      <c r="F43" s="180" t="s">
        <v>7</v>
      </c>
      <c r="G43" s="72">
        <f>23.825-2.11-0.462-0.554-0.554</f>
        <v>20.145000000000003</v>
      </c>
      <c r="H43" s="184">
        <v>69000</v>
      </c>
      <c r="I43" s="191"/>
      <c r="J43" s="192"/>
      <c r="K43" s="193"/>
      <c r="L43" s="60" t="s">
        <v>4</v>
      </c>
      <c r="M43" s="3"/>
    </row>
    <row r="44" spans="1:13" s="15" customFormat="1" ht="18.75" customHeight="1">
      <c r="A44" s="478"/>
      <c r="B44" s="484"/>
      <c r="C44" s="121">
        <v>9</v>
      </c>
      <c r="D44" s="304" t="s">
        <v>190</v>
      </c>
      <c r="E44" s="231" t="s">
        <v>27</v>
      </c>
      <c r="F44" s="102" t="s">
        <v>7</v>
      </c>
      <c r="G44" s="96">
        <v>1.608</v>
      </c>
      <c r="H44" s="231">
        <v>66000</v>
      </c>
      <c r="I44" s="342"/>
      <c r="J44" s="343"/>
      <c r="K44" s="344"/>
      <c r="L44" s="288" t="s">
        <v>4</v>
      </c>
      <c r="M44" s="3"/>
    </row>
    <row r="45" spans="1:13" s="15" customFormat="1" ht="18.75" customHeight="1">
      <c r="A45" s="478"/>
      <c r="B45" s="484"/>
      <c r="C45" s="212">
        <v>8</v>
      </c>
      <c r="D45" s="304" t="s">
        <v>191</v>
      </c>
      <c r="E45" s="463" t="s">
        <v>27</v>
      </c>
      <c r="F45" s="102" t="s">
        <v>7</v>
      </c>
      <c r="G45" s="131">
        <v>29.932</v>
      </c>
      <c r="H45" s="185">
        <v>56000</v>
      </c>
      <c r="I45" s="213"/>
      <c r="J45" s="214"/>
      <c r="K45" s="215"/>
      <c r="L45" s="56" t="s">
        <v>20</v>
      </c>
      <c r="M45" s="3"/>
    </row>
    <row r="46" spans="1:13" s="15" customFormat="1" ht="18.75" customHeight="1" thickBot="1">
      <c r="A46" s="478"/>
      <c r="B46" s="485"/>
      <c r="C46" s="371">
        <v>8</v>
      </c>
      <c r="D46" s="407" t="s">
        <v>176</v>
      </c>
      <c r="E46" s="411" t="s">
        <v>40</v>
      </c>
      <c r="F46" s="221" t="s">
        <v>7</v>
      </c>
      <c r="G46" s="374">
        <v>2.978</v>
      </c>
      <c r="H46" s="388">
        <v>56000</v>
      </c>
      <c r="I46" s="408"/>
      <c r="J46" s="409"/>
      <c r="K46" s="410"/>
      <c r="L46" s="189" t="s">
        <v>4</v>
      </c>
      <c r="M46" s="3"/>
    </row>
    <row r="47" spans="1:13" s="15" customFormat="1" ht="18.75" customHeight="1">
      <c r="A47" s="478"/>
      <c r="B47" s="490">
        <v>530</v>
      </c>
      <c r="C47" s="41">
        <v>24</v>
      </c>
      <c r="D47" s="351" t="s">
        <v>196</v>
      </c>
      <c r="E47" s="426" t="s">
        <v>30</v>
      </c>
      <c r="F47" s="257" t="s">
        <v>7</v>
      </c>
      <c r="G47" s="190">
        <v>3.46</v>
      </c>
      <c r="H47" s="225">
        <v>82000</v>
      </c>
      <c r="I47" s="258"/>
      <c r="J47" s="259"/>
      <c r="K47" s="260"/>
      <c r="L47" s="57" t="s">
        <v>4</v>
      </c>
      <c r="M47" s="3"/>
    </row>
    <row r="48" spans="1:13" s="15" customFormat="1" ht="18.75" customHeight="1">
      <c r="A48" s="478"/>
      <c r="B48" s="484"/>
      <c r="C48" s="39">
        <v>19</v>
      </c>
      <c r="D48" s="208" t="s">
        <v>172</v>
      </c>
      <c r="E48" s="461" t="s">
        <v>171</v>
      </c>
      <c r="F48" s="86" t="s">
        <v>7</v>
      </c>
      <c r="G48" s="50">
        <v>146.8</v>
      </c>
      <c r="H48" s="227">
        <v>64000</v>
      </c>
      <c r="I48" s="423"/>
      <c r="J48" s="424"/>
      <c r="K48" s="425"/>
      <c r="L48" s="58" t="s">
        <v>20</v>
      </c>
      <c r="M48" s="3"/>
    </row>
    <row r="49" spans="1:13" s="15" customFormat="1" ht="27" customHeight="1">
      <c r="A49" s="478"/>
      <c r="B49" s="484"/>
      <c r="C49" s="39">
        <v>16</v>
      </c>
      <c r="D49" s="465" t="s">
        <v>146</v>
      </c>
      <c r="E49" s="227" t="s">
        <v>28</v>
      </c>
      <c r="F49" s="86" t="s">
        <v>7</v>
      </c>
      <c r="G49" s="50">
        <f>6.23+9.925+7.475-7.462-7.438</f>
        <v>8.730000000000004</v>
      </c>
      <c r="H49" s="227">
        <v>66000</v>
      </c>
      <c r="I49" s="423"/>
      <c r="J49" s="424"/>
      <c r="K49" s="425"/>
      <c r="L49" s="47" t="s">
        <v>4</v>
      </c>
      <c r="M49" s="3"/>
    </row>
    <row r="50" spans="1:13" s="15" customFormat="1" ht="18" customHeight="1">
      <c r="A50" s="478"/>
      <c r="B50" s="484"/>
      <c r="C50" s="38">
        <v>16</v>
      </c>
      <c r="D50" s="130" t="s">
        <v>145</v>
      </c>
      <c r="E50" s="462" t="s">
        <v>15</v>
      </c>
      <c r="F50" s="180" t="s">
        <v>7</v>
      </c>
      <c r="G50" s="72">
        <f>4.495-1.178</f>
        <v>3.317</v>
      </c>
      <c r="H50" s="184">
        <v>66000</v>
      </c>
      <c r="I50" s="191"/>
      <c r="J50" s="192"/>
      <c r="K50" s="193"/>
      <c r="L50" s="53" t="s">
        <v>4</v>
      </c>
      <c r="M50" s="3"/>
    </row>
    <row r="51" spans="1:13" s="15" customFormat="1" ht="16.5" customHeight="1">
      <c r="A51" s="478"/>
      <c r="B51" s="484"/>
      <c r="C51" s="38">
        <v>16</v>
      </c>
      <c r="D51" s="130" t="s">
        <v>57</v>
      </c>
      <c r="E51" s="184" t="s">
        <v>13</v>
      </c>
      <c r="F51" s="180" t="s">
        <v>7</v>
      </c>
      <c r="G51" s="72">
        <v>4.822</v>
      </c>
      <c r="H51" s="184">
        <v>74000</v>
      </c>
      <c r="I51" s="191"/>
      <c r="J51" s="192"/>
      <c r="K51" s="193"/>
      <c r="L51" s="53" t="s">
        <v>4</v>
      </c>
      <c r="M51" s="3"/>
    </row>
    <row r="52" spans="1:13" s="15" customFormat="1" ht="15.75" customHeight="1">
      <c r="A52" s="478"/>
      <c r="B52" s="484"/>
      <c r="C52" s="38">
        <v>14</v>
      </c>
      <c r="D52" s="320" t="s">
        <v>112</v>
      </c>
      <c r="E52" s="184" t="s">
        <v>13</v>
      </c>
      <c r="F52" s="180" t="s">
        <v>7</v>
      </c>
      <c r="G52" s="72">
        <v>6.066</v>
      </c>
      <c r="H52" s="184">
        <v>68000</v>
      </c>
      <c r="I52" s="191"/>
      <c r="J52" s="192"/>
      <c r="K52" s="193"/>
      <c r="L52" s="53" t="s">
        <v>4</v>
      </c>
      <c r="M52" s="3"/>
    </row>
    <row r="53" spans="1:13" s="15" customFormat="1" ht="25.5" customHeight="1">
      <c r="A53" s="478"/>
      <c r="B53" s="484"/>
      <c r="C53" s="232">
        <v>12</v>
      </c>
      <c r="D53" s="466" t="s">
        <v>81</v>
      </c>
      <c r="E53" s="348" t="s">
        <v>15</v>
      </c>
      <c r="F53" s="180" t="s">
        <v>7</v>
      </c>
      <c r="G53" s="61">
        <f>21.523-5.343-3.595</f>
        <v>12.584999999999999</v>
      </c>
      <c r="H53" s="108">
        <v>66000</v>
      </c>
      <c r="I53" s="68"/>
      <c r="J53" s="69"/>
      <c r="K53" s="70"/>
      <c r="L53" s="53" t="s">
        <v>4</v>
      </c>
      <c r="M53" s="3"/>
    </row>
    <row r="54" spans="1:13" s="15" customFormat="1" ht="16.5" customHeight="1">
      <c r="A54" s="478"/>
      <c r="B54" s="484"/>
      <c r="C54" s="212">
        <v>10</v>
      </c>
      <c r="D54" s="467" t="s">
        <v>58</v>
      </c>
      <c r="E54" s="327" t="s">
        <v>30</v>
      </c>
      <c r="F54" s="102" t="s">
        <v>7</v>
      </c>
      <c r="G54" s="131">
        <v>0.389</v>
      </c>
      <c r="H54" s="185">
        <v>58000</v>
      </c>
      <c r="I54" s="213"/>
      <c r="J54" s="214"/>
      <c r="K54" s="215"/>
      <c r="L54" s="56" t="s">
        <v>4</v>
      </c>
      <c r="M54" s="3"/>
    </row>
    <row r="55" spans="1:13" s="15" customFormat="1" ht="16.5" customHeight="1">
      <c r="A55" s="478"/>
      <c r="B55" s="484"/>
      <c r="C55" s="212">
        <v>8</v>
      </c>
      <c r="D55" s="320" t="s">
        <v>200</v>
      </c>
      <c r="E55" s="327" t="s">
        <v>41</v>
      </c>
      <c r="F55" s="102" t="s">
        <v>7</v>
      </c>
      <c r="G55" s="131">
        <v>2.488</v>
      </c>
      <c r="H55" s="185">
        <v>59000</v>
      </c>
      <c r="I55" s="213"/>
      <c r="J55" s="214"/>
      <c r="K55" s="215"/>
      <c r="L55" s="56" t="s">
        <v>4</v>
      </c>
      <c r="M55" s="3"/>
    </row>
    <row r="56" spans="1:13" s="15" customFormat="1" ht="15.75" customHeight="1" thickBot="1">
      <c r="A56" s="478"/>
      <c r="B56" s="485"/>
      <c r="C56" s="220">
        <v>8</v>
      </c>
      <c r="D56" s="468" t="s">
        <v>39</v>
      </c>
      <c r="E56" s="464">
        <v>20</v>
      </c>
      <c r="F56" s="221" t="s">
        <v>7</v>
      </c>
      <c r="G56" s="166">
        <f>2.244</f>
        <v>2.244</v>
      </c>
      <c r="H56" s="169">
        <v>32000</v>
      </c>
      <c r="I56" s="170"/>
      <c r="J56" s="171"/>
      <c r="K56" s="172"/>
      <c r="L56" s="62" t="s">
        <v>4</v>
      </c>
      <c r="M56" s="3"/>
    </row>
    <row r="57" spans="1:13" s="15" customFormat="1" ht="18.75" customHeight="1" thickBot="1">
      <c r="A57" s="478"/>
      <c r="B57" s="393">
        <v>508</v>
      </c>
      <c r="C57" s="394">
        <v>10</v>
      </c>
      <c r="D57" s="395" t="s">
        <v>95</v>
      </c>
      <c r="E57" s="80" t="s">
        <v>9</v>
      </c>
      <c r="F57" s="396" t="s">
        <v>7</v>
      </c>
      <c r="G57" s="323">
        <v>0.625</v>
      </c>
      <c r="H57" s="397">
        <v>52000</v>
      </c>
      <c r="I57" s="398"/>
      <c r="J57" s="399"/>
      <c r="K57" s="400"/>
      <c r="L57" s="283" t="s">
        <v>120</v>
      </c>
      <c r="M57" s="3"/>
    </row>
    <row r="58" spans="1:13" s="15" customFormat="1" ht="15.75" customHeight="1">
      <c r="A58" s="478"/>
      <c r="B58" s="486">
        <v>426</v>
      </c>
      <c r="C58" s="296">
        <v>29</v>
      </c>
      <c r="D58" s="314" t="s">
        <v>86</v>
      </c>
      <c r="E58" s="329">
        <v>20</v>
      </c>
      <c r="F58" s="257" t="s">
        <v>7</v>
      </c>
      <c r="G58" s="297">
        <v>3.251</v>
      </c>
      <c r="H58" s="240">
        <v>82000</v>
      </c>
      <c r="I58" s="298"/>
      <c r="J58" s="299"/>
      <c r="K58" s="300"/>
      <c r="L58" s="46" t="s">
        <v>4</v>
      </c>
      <c r="M58" s="3"/>
    </row>
    <row r="59" spans="1:13" s="15" customFormat="1" ht="15.75" customHeight="1">
      <c r="A59" s="478"/>
      <c r="B59" s="482"/>
      <c r="C59" s="312">
        <v>26</v>
      </c>
      <c r="D59" s="357" t="s">
        <v>158</v>
      </c>
      <c r="E59" s="197" t="s">
        <v>9</v>
      </c>
      <c r="F59" s="86" t="s">
        <v>7</v>
      </c>
      <c r="G59" s="59">
        <f>3.134-0.154-1.559</f>
        <v>1.421</v>
      </c>
      <c r="H59" s="85">
        <v>62000</v>
      </c>
      <c r="I59" s="65"/>
      <c r="J59" s="66"/>
      <c r="K59" s="67"/>
      <c r="L59" s="47" t="s">
        <v>20</v>
      </c>
      <c r="M59" s="3"/>
    </row>
    <row r="60" spans="1:13" s="15" customFormat="1" ht="18" customHeight="1">
      <c r="A60" s="478"/>
      <c r="B60" s="482"/>
      <c r="C60" s="312">
        <v>25</v>
      </c>
      <c r="D60" s="357" t="s">
        <v>99</v>
      </c>
      <c r="E60" s="197" t="s">
        <v>9</v>
      </c>
      <c r="F60" s="86" t="s">
        <v>7</v>
      </c>
      <c r="G60" s="59">
        <v>5.793</v>
      </c>
      <c r="H60" s="85">
        <v>82000</v>
      </c>
      <c r="I60" s="65"/>
      <c r="J60" s="66"/>
      <c r="K60" s="67"/>
      <c r="L60" s="47" t="s">
        <v>4</v>
      </c>
      <c r="M60" s="3"/>
    </row>
    <row r="61" spans="1:13" s="15" customFormat="1" ht="21.75" customHeight="1">
      <c r="A61" s="478"/>
      <c r="B61" s="484"/>
      <c r="C61" s="312">
        <v>22</v>
      </c>
      <c r="D61" s="357" t="s">
        <v>163</v>
      </c>
      <c r="E61" s="197" t="s">
        <v>9</v>
      </c>
      <c r="F61" s="86" t="s">
        <v>7</v>
      </c>
      <c r="G61" s="59">
        <f>15.516-5.175-5.208+6.944+20.073-2.494-7.551</f>
        <v>22.105000000000004</v>
      </c>
      <c r="H61" s="85">
        <v>72000</v>
      </c>
      <c r="I61" s="65"/>
      <c r="J61" s="66"/>
      <c r="K61" s="67"/>
      <c r="L61" s="47" t="s">
        <v>4</v>
      </c>
      <c r="M61" s="3"/>
    </row>
    <row r="62" spans="1:13" s="15" customFormat="1" ht="20.25" customHeight="1">
      <c r="A62" s="478"/>
      <c r="B62" s="484"/>
      <c r="C62" s="312">
        <v>18</v>
      </c>
      <c r="D62" s="357" t="s">
        <v>128</v>
      </c>
      <c r="E62" s="197">
        <v>20</v>
      </c>
      <c r="F62" s="86" t="s">
        <v>7</v>
      </c>
      <c r="G62" s="59">
        <v>2.251</v>
      </c>
      <c r="H62" s="85">
        <v>72000</v>
      </c>
      <c r="I62" s="65"/>
      <c r="J62" s="66"/>
      <c r="K62" s="67"/>
      <c r="L62" s="47" t="s">
        <v>4</v>
      </c>
      <c r="M62" s="3"/>
    </row>
    <row r="63" spans="1:14" s="15" customFormat="1" ht="15" customHeight="1">
      <c r="A63" s="478"/>
      <c r="B63" s="484"/>
      <c r="C63" s="120">
        <v>17</v>
      </c>
      <c r="D63" s="179" t="s">
        <v>31</v>
      </c>
      <c r="E63" s="60" t="s">
        <v>9</v>
      </c>
      <c r="F63" s="109" t="s">
        <v>7</v>
      </c>
      <c r="G63" s="61">
        <v>0.494</v>
      </c>
      <c r="H63" s="108">
        <v>66000</v>
      </c>
      <c r="I63" s="68"/>
      <c r="J63" s="69"/>
      <c r="K63" s="70"/>
      <c r="L63" s="53" t="s">
        <v>4</v>
      </c>
      <c r="M63" s="3"/>
      <c r="N63" s="14"/>
    </row>
    <row r="64" spans="1:14" s="15" customFormat="1" ht="18" customHeight="1">
      <c r="A64" s="478"/>
      <c r="B64" s="484"/>
      <c r="C64" s="120">
        <v>16</v>
      </c>
      <c r="D64" s="179" t="s">
        <v>142</v>
      </c>
      <c r="E64" s="60" t="s">
        <v>12</v>
      </c>
      <c r="F64" s="109" t="s">
        <v>7</v>
      </c>
      <c r="G64" s="61">
        <f>19.554-1.27-1.378</f>
        <v>16.906</v>
      </c>
      <c r="H64" s="108">
        <v>82000</v>
      </c>
      <c r="I64" s="68"/>
      <c r="J64" s="69"/>
      <c r="K64" s="70"/>
      <c r="L64" s="53" t="s">
        <v>4</v>
      </c>
      <c r="M64" s="3"/>
      <c r="N64" s="14"/>
    </row>
    <row r="65" spans="1:14" s="15" customFormat="1" ht="15.75" customHeight="1">
      <c r="A65" s="478"/>
      <c r="B65" s="484"/>
      <c r="C65" s="120">
        <v>16</v>
      </c>
      <c r="D65" s="179" t="s">
        <v>91</v>
      </c>
      <c r="E65" s="60">
        <v>20</v>
      </c>
      <c r="F65" s="109" t="s">
        <v>7</v>
      </c>
      <c r="G65" s="61">
        <v>3.753</v>
      </c>
      <c r="H65" s="108">
        <v>72000</v>
      </c>
      <c r="I65" s="68"/>
      <c r="J65" s="69"/>
      <c r="K65" s="70"/>
      <c r="L65" s="53" t="s">
        <v>4</v>
      </c>
      <c r="M65" s="3"/>
      <c r="N65" s="14"/>
    </row>
    <row r="66" spans="1:14" s="15" customFormat="1" ht="33.75" customHeight="1">
      <c r="A66" s="478"/>
      <c r="B66" s="484"/>
      <c r="C66" s="232">
        <v>14</v>
      </c>
      <c r="D66" s="233" t="s">
        <v>193</v>
      </c>
      <c r="E66" s="140" t="s">
        <v>9</v>
      </c>
      <c r="F66" s="180" t="s">
        <v>7</v>
      </c>
      <c r="G66" s="61">
        <v>27.903</v>
      </c>
      <c r="H66" s="108">
        <v>74000</v>
      </c>
      <c r="I66" s="68"/>
      <c r="J66" s="69"/>
      <c r="K66" s="70"/>
      <c r="L66" s="53" t="s">
        <v>4</v>
      </c>
      <c r="M66" s="3"/>
      <c r="N66" s="14"/>
    </row>
    <row r="67" spans="1:14" s="15" customFormat="1" ht="23.25" customHeight="1">
      <c r="A67" s="478"/>
      <c r="B67" s="484"/>
      <c r="C67" s="90">
        <v>10</v>
      </c>
      <c r="D67" s="159" t="s">
        <v>138</v>
      </c>
      <c r="E67" s="197" t="s">
        <v>12</v>
      </c>
      <c r="F67" s="187" t="s">
        <v>7</v>
      </c>
      <c r="G67" s="153">
        <f>7.966-1.067-0.436+1.148</f>
        <v>7.611</v>
      </c>
      <c r="H67" s="85">
        <v>75000</v>
      </c>
      <c r="I67" s="65"/>
      <c r="J67" s="66"/>
      <c r="K67" s="67"/>
      <c r="L67" s="47" t="s">
        <v>4</v>
      </c>
      <c r="M67" s="3"/>
      <c r="N67" s="14"/>
    </row>
    <row r="68" spans="1:14" s="15" customFormat="1" ht="18" customHeight="1">
      <c r="A68" s="478"/>
      <c r="B68" s="484"/>
      <c r="C68" s="90">
        <v>10</v>
      </c>
      <c r="D68" s="159" t="s">
        <v>148</v>
      </c>
      <c r="E68" s="197" t="s">
        <v>12</v>
      </c>
      <c r="F68" s="187" t="s">
        <v>7</v>
      </c>
      <c r="G68" s="153">
        <f>16.3+3.591</f>
        <v>19.891000000000002</v>
      </c>
      <c r="H68" s="85">
        <v>60000</v>
      </c>
      <c r="I68" s="65"/>
      <c r="J68" s="66"/>
      <c r="K68" s="67"/>
      <c r="L68" s="47" t="s">
        <v>4</v>
      </c>
      <c r="M68" s="3"/>
      <c r="N68" s="14"/>
    </row>
    <row r="69" spans="1:14" s="15" customFormat="1" ht="24.75" customHeight="1">
      <c r="A69" s="478"/>
      <c r="B69" s="484"/>
      <c r="C69" s="90">
        <v>10</v>
      </c>
      <c r="D69" s="159" t="s">
        <v>207</v>
      </c>
      <c r="E69" s="197" t="s">
        <v>9</v>
      </c>
      <c r="F69" s="187" t="s">
        <v>7</v>
      </c>
      <c r="G69" s="153">
        <f>0.53+9.117+1.084-1.148-2.299+3.618-0.962-6.639</f>
        <v>3.301000000000001</v>
      </c>
      <c r="H69" s="85">
        <v>69000</v>
      </c>
      <c r="I69" s="65"/>
      <c r="J69" s="66"/>
      <c r="K69" s="67"/>
      <c r="L69" s="47" t="s">
        <v>4</v>
      </c>
      <c r="M69" s="3"/>
      <c r="N69" s="14"/>
    </row>
    <row r="70" spans="1:13" s="15" customFormat="1" ht="18.75" customHeight="1" hidden="1">
      <c r="A70" s="478"/>
      <c r="B70" s="484"/>
      <c r="C70" s="111"/>
      <c r="D70" s="195" t="s">
        <v>32</v>
      </c>
      <c r="E70" s="94"/>
      <c r="F70" s="109" t="s">
        <v>7</v>
      </c>
      <c r="G70" s="123"/>
      <c r="H70" s="196"/>
      <c r="I70" s="175"/>
      <c r="J70" s="176"/>
      <c r="K70" s="177"/>
      <c r="L70" s="47" t="s">
        <v>4</v>
      </c>
      <c r="M70" s="3"/>
    </row>
    <row r="71" spans="1:13" s="15" customFormat="1" ht="18.75" customHeight="1">
      <c r="A71" s="478"/>
      <c r="B71" s="484"/>
      <c r="C71" s="121">
        <v>10</v>
      </c>
      <c r="D71" s="368" t="s">
        <v>208</v>
      </c>
      <c r="E71" s="114" t="s">
        <v>9</v>
      </c>
      <c r="F71" s="163" t="s">
        <v>7</v>
      </c>
      <c r="G71" s="96">
        <f>0.639+1.815+5.969-0.96-1.815</f>
        <v>5.648</v>
      </c>
      <c r="H71" s="103">
        <v>60000</v>
      </c>
      <c r="I71" s="97"/>
      <c r="J71" s="98"/>
      <c r="K71" s="99"/>
      <c r="L71" s="56" t="s">
        <v>97</v>
      </c>
      <c r="M71" s="3"/>
    </row>
    <row r="72" spans="1:13" s="15" customFormat="1" ht="18.75" customHeight="1">
      <c r="A72" s="478"/>
      <c r="B72" s="484"/>
      <c r="C72" s="121">
        <v>9</v>
      </c>
      <c r="D72" s="368" t="s">
        <v>160</v>
      </c>
      <c r="E72" s="114" t="s">
        <v>9</v>
      </c>
      <c r="F72" s="163" t="s">
        <v>7</v>
      </c>
      <c r="G72" s="378">
        <f>48.272-1.042-4.287</f>
        <v>42.943</v>
      </c>
      <c r="H72" s="103">
        <v>74000</v>
      </c>
      <c r="I72" s="97"/>
      <c r="J72" s="98"/>
      <c r="K72" s="99"/>
      <c r="L72" s="56" t="s">
        <v>4</v>
      </c>
      <c r="M72" s="3"/>
    </row>
    <row r="73" spans="1:13" s="15" customFormat="1" ht="18.75" customHeight="1">
      <c r="A73" s="478"/>
      <c r="B73" s="484"/>
      <c r="C73" s="121">
        <v>9</v>
      </c>
      <c r="D73" s="368" t="s">
        <v>139</v>
      </c>
      <c r="E73" s="114">
        <v>20</v>
      </c>
      <c r="F73" s="163" t="s">
        <v>7</v>
      </c>
      <c r="G73" s="107">
        <f>1.103+3.322</f>
        <v>4.425</v>
      </c>
      <c r="H73" s="103">
        <v>64000</v>
      </c>
      <c r="I73" s="97"/>
      <c r="J73" s="98"/>
      <c r="K73" s="99"/>
      <c r="L73" s="56" t="s">
        <v>97</v>
      </c>
      <c r="M73" s="3"/>
    </row>
    <row r="74" spans="1:13" s="15" customFormat="1" ht="18.75" customHeight="1" thickBot="1">
      <c r="A74" s="478"/>
      <c r="B74" s="485"/>
      <c r="C74" s="206">
        <v>7</v>
      </c>
      <c r="D74" s="353" t="s">
        <v>102</v>
      </c>
      <c r="E74" s="150" t="s">
        <v>9</v>
      </c>
      <c r="F74" s="244" t="s">
        <v>7</v>
      </c>
      <c r="G74" s="152">
        <v>2.515</v>
      </c>
      <c r="H74" s="330">
        <v>45000</v>
      </c>
      <c r="I74" s="330"/>
      <c r="J74" s="330"/>
      <c r="K74" s="330"/>
      <c r="L74" s="151" t="s">
        <v>97</v>
      </c>
      <c r="M74" s="3"/>
    </row>
    <row r="75" spans="1:13" s="15" customFormat="1" ht="18.75" customHeight="1">
      <c r="A75" s="478"/>
      <c r="B75" s="486">
        <v>377</v>
      </c>
      <c r="C75" s="88">
        <v>16</v>
      </c>
      <c r="D75" s="367" t="s">
        <v>186</v>
      </c>
      <c r="E75" s="51"/>
      <c r="F75" s="235" t="s">
        <v>7</v>
      </c>
      <c r="G75" s="137">
        <f>11.46-2.205</f>
        <v>9.255</v>
      </c>
      <c r="H75" s="282">
        <v>34000</v>
      </c>
      <c r="I75" s="282"/>
      <c r="J75" s="282"/>
      <c r="K75" s="282"/>
      <c r="L75" s="47" t="s">
        <v>4</v>
      </c>
      <c r="M75" s="3"/>
    </row>
    <row r="76" spans="1:13" s="15" customFormat="1" ht="18.75" customHeight="1">
      <c r="A76" s="478"/>
      <c r="B76" s="484"/>
      <c r="C76" s="91">
        <v>12</v>
      </c>
      <c r="D76" s="313" t="s">
        <v>85</v>
      </c>
      <c r="E76" s="71"/>
      <c r="F76" s="345" t="s">
        <v>7</v>
      </c>
      <c r="G76" s="55">
        <v>4.468</v>
      </c>
      <c r="H76" s="279">
        <v>34000</v>
      </c>
      <c r="I76" s="279"/>
      <c r="J76" s="279"/>
      <c r="K76" s="279"/>
      <c r="L76" s="53" t="s">
        <v>4</v>
      </c>
      <c r="M76" s="3"/>
    </row>
    <row r="77" spans="1:13" s="15" customFormat="1" ht="18.75" customHeight="1">
      <c r="A77" s="478"/>
      <c r="B77" s="484"/>
      <c r="C77" s="91">
        <v>10</v>
      </c>
      <c r="D77" s="313" t="s">
        <v>206</v>
      </c>
      <c r="E77" s="457" t="s">
        <v>12</v>
      </c>
      <c r="F77" s="345" t="s">
        <v>7</v>
      </c>
      <c r="G77" s="474">
        <f>19.83+42</f>
        <v>61.83</v>
      </c>
      <c r="H77" s="279">
        <v>67000</v>
      </c>
      <c r="I77" s="279"/>
      <c r="J77" s="279"/>
      <c r="K77" s="279"/>
      <c r="L77" s="53" t="s">
        <v>4</v>
      </c>
      <c r="M77" s="3"/>
    </row>
    <row r="78" spans="1:13" s="15" customFormat="1" ht="37.5" customHeight="1">
      <c r="A78" s="478"/>
      <c r="B78" s="484"/>
      <c r="C78" s="91">
        <v>10</v>
      </c>
      <c r="D78" s="357" t="s">
        <v>165</v>
      </c>
      <c r="E78" s="71">
        <v>20</v>
      </c>
      <c r="F78" s="345" t="s">
        <v>7</v>
      </c>
      <c r="G78" s="55">
        <f>9.705-1.038+7.804-2.016-1.686-2.036</f>
        <v>10.733</v>
      </c>
      <c r="H78" s="279">
        <v>68000</v>
      </c>
      <c r="I78" s="279"/>
      <c r="J78" s="279"/>
      <c r="K78" s="279"/>
      <c r="L78" s="53" t="s">
        <v>4</v>
      </c>
      <c r="M78" s="3"/>
    </row>
    <row r="79" spans="1:13" s="15" customFormat="1" ht="24.75" customHeight="1">
      <c r="A79" s="478"/>
      <c r="B79" s="484"/>
      <c r="C79" s="38">
        <v>9</v>
      </c>
      <c r="D79" s="224" t="s">
        <v>90</v>
      </c>
      <c r="E79" s="71">
        <v>20</v>
      </c>
      <c r="F79" s="109" t="s">
        <v>7</v>
      </c>
      <c r="G79" s="72">
        <f>15.747-0.894-9.939-0.941-1.01+6.336</f>
        <v>9.299</v>
      </c>
      <c r="H79" s="160">
        <v>67000</v>
      </c>
      <c r="I79" s="160"/>
      <c r="J79" s="160"/>
      <c r="K79" s="160"/>
      <c r="L79" s="53" t="s">
        <v>4</v>
      </c>
      <c r="M79" s="3"/>
    </row>
    <row r="80" spans="1:13" s="15" customFormat="1" ht="21.75" customHeight="1">
      <c r="A80" s="478"/>
      <c r="B80" s="484"/>
      <c r="C80" s="121">
        <v>9</v>
      </c>
      <c r="D80" s="370" t="s">
        <v>123</v>
      </c>
      <c r="E80" s="114" t="s">
        <v>9</v>
      </c>
      <c r="F80" s="163" t="s">
        <v>7</v>
      </c>
      <c r="G80" s="96">
        <f>3.302+2.148</f>
        <v>5.45</v>
      </c>
      <c r="H80" s="103">
        <v>67000</v>
      </c>
      <c r="I80" s="103"/>
      <c r="J80" s="103"/>
      <c r="K80" s="103"/>
      <c r="L80" s="56" t="s">
        <v>97</v>
      </c>
      <c r="M80" s="3"/>
    </row>
    <row r="81" spans="1:13" s="15" customFormat="1" ht="19.5" customHeight="1" thickBot="1">
      <c r="A81" s="478"/>
      <c r="B81" s="485"/>
      <c r="C81" s="371">
        <v>9</v>
      </c>
      <c r="D81" s="372" t="s">
        <v>106</v>
      </c>
      <c r="E81" s="150">
        <v>20</v>
      </c>
      <c r="F81" s="373" t="s">
        <v>7</v>
      </c>
      <c r="G81" s="374">
        <v>0.763</v>
      </c>
      <c r="H81" s="359">
        <v>67000</v>
      </c>
      <c r="I81" s="359"/>
      <c r="J81" s="359"/>
      <c r="K81" s="359"/>
      <c r="L81" s="62" t="s">
        <v>97</v>
      </c>
      <c r="M81" s="3"/>
    </row>
    <row r="82" spans="1:13" s="158" customFormat="1" ht="18.75" customHeight="1">
      <c r="A82" s="478"/>
      <c r="B82" s="482">
        <v>325</v>
      </c>
      <c r="C82" s="39">
        <v>28</v>
      </c>
      <c r="D82" s="255" t="s">
        <v>45</v>
      </c>
      <c r="E82" s="51" t="s">
        <v>12</v>
      </c>
      <c r="F82" s="187" t="s">
        <v>7</v>
      </c>
      <c r="G82" s="50">
        <v>9.604</v>
      </c>
      <c r="H82" s="227">
        <v>88000</v>
      </c>
      <c r="I82" s="136"/>
      <c r="J82" s="136"/>
      <c r="K82" s="136"/>
      <c r="L82" s="47" t="s">
        <v>4</v>
      </c>
      <c r="M82" s="157"/>
    </row>
    <row r="83" spans="1:13" s="158" customFormat="1" ht="18.75" customHeight="1">
      <c r="A83" s="478"/>
      <c r="B83" s="482"/>
      <c r="C83" s="39">
        <v>26</v>
      </c>
      <c r="D83" s="255" t="s">
        <v>66</v>
      </c>
      <c r="E83" s="51" t="s">
        <v>19</v>
      </c>
      <c r="F83" s="187" t="s">
        <v>7</v>
      </c>
      <c r="G83" s="50">
        <v>20.09</v>
      </c>
      <c r="H83" s="227">
        <v>82000</v>
      </c>
      <c r="I83" s="136"/>
      <c r="J83" s="136"/>
      <c r="K83" s="136"/>
      <c r="L83" s="47" t="s">
        <v>4</v>
      </c>
      <c r="M83" s="157"/>
    </row>
    <row r="84" spans="1:13" s="158" customFormat="1" ht="18.75" customHeight="1">
      <c r="A84" s="478"/>
      <c r="B84" s="482"/>
      <c r="C84" s="39">
        <v>26</v>
      </c>
      <c r="D84" s="255" t="s">
        <v>136</v>
      </c>
      <c r="E84" s="51" t="s">
        <v>9</v>
      </c>
      <c r="F84" s="187" t="s">
        <v>7</v>
      </c>
      <c r="G84" s="50">
        <f>3.662-2.241</f>
        <v>1.4209999999999998</v>
      </c>
      <c r="H84" s="227">
        <v>82000</v>
      </c>
      <c r="I84" s="136"/>
      <c r="J84" s="136"/>
      <c r="K84" s="136"/>
      <c r="L84" s="47" t="s">
        <v>20</v>
      </c>
      <c r="M84" s="157"/>
    </row>
    <row r="85" spans="1:13" s="158" customFormat="1" ht="25.5" customHeight="1">
      <c r="A85" s="478"/>
      <c r="B85" s="482"/>
      <c r="C85" s="39">
        <v>24</v>
      </c>
      <c r="D85" s="301" t="s">
        <v>118</v>
      </c>
      <c r="E85" s="51" t="s">
        <v>9</v>
      </c>
      <c r="F85" s="187" t="s">
        <v>7</v>
      </c>
      <c r="G85" s="50">
        <f>21.116-2.088-0.6</f>
        <v>18.427999999999997</v>
      </c>
      <c r="H85" s="227">
        <v>74000</v>
      </c>
      <c r="I85" s="136"/>
      <c r="J85" s="136"/>
      <c r="K85" s="136"/>
      <c r="L85" s="47" t="s">
        <v>4</v>
      </c>
      <c r="M85" s="157"/>
    </row>
    <row r="86" spans="1:13" s="158" customFormat="1" ht="18.75" customHeight="1">
      <c r="A86" s="478"/>
      <c r="B86" s="482"/>
      <c r="C86" s="39">
        <v>20</v>
      </c>
      <c r="D86" s="255" t="s">
        <v>107</v>
      </c>
      <c r="E86" s="51" t="s">
        <v>12</v>
      </c>
      <c r="F86" s="187" t="s">
        <v>7</v>
      </c>
      <c r="G86" s="50">
        <v>10.126</v>
      </c>
      <c r="H86" s="227">
        <v>78000</v>
      </c>
      <c r="I86" s="136"/>
      <c r="J86" s="136"/>
      <c r="K86" s="136"/>
      <c r="L86" s="47" t="s">
        <v>4</v>
      </c>
      <c r="M86" s="157"/>
    </row>
    <row r="87" spans="1:13" s="158" customFormat="1" ht="18.75" customHeight="1">
      <c r="A87" s="478"/>
      <c r="B87" s="482"/>
      <c r="C87" s="39">
        <v>20</v>
      </c>
      <c r="D87" s="255" t="s">
        <v>198</v>
      </c>
      <c r="E87" s="51" t="s">
        <v>9</v>
      </c>
      <c r="F87" s="187" t="s">
        <v>7</v>
      </c>
      <c r="G87" s="50">
        <f>13.781-5.125-5.125-1.723</f>
        <v>1.8080000000000005</v>
      </c>
      <c r="H87" s="227">
        <v>74000</v>
      </c>
      <c r="I87" s="136"/>
      <c r="J87" s="136"/>
      <c r="K87" s="136"/>
      <c r="L87" s="47" t="s">
        <v>4</v>
      </c>
      <c r="M87" s="157"/>
    </row>
    <row r="88" spans="1:13" s="158" customFormat="1" ht="18.75" customHeight="1">
      <c r="A88" s="478"/>
      <c r="B88" s="482"/>
      <c r="C88" s="39">
        <v>18</v>
      </c>
      <c r="D88" s="255" t="s">
        <v>94</v>
      </c>
      <c r="E88" s="51" t="s">
        <v>93</v>
      </c>
      <c r="F88" s="187" t="s">
        <v>7</v>
      </c>
      <c r="G88" s="50">
        <v>34.42</v>
      </c>
      <c r="H88" s="227">
        <v>59000</v>
      </c>
      <c r="I88" s="136"/>
      <c r="J88" s="136"/>
      <c r="K88" s="136"/>
      <c r="L88" s="47" t="s">
        <v>97</v>
      </c>
      <c r="M88" s="157"/>
    </row>
    <row r="89" spans="1:13" s="158" customFormat="1" ht="18.75" customHeight="1">
      <c r="A89" s="478"/>
      <c r="B89" s="482"/>
      <c r="C89" s="39">
        <v>16</v>
      </c>
      <c r="D89" s="255" t="s">
        <v>94</v>
      </c>
      <c r="E89" s="51" t="s">
        <v>93</v>
      </c>
      <c r="F89" s="187" t="s">
        <v>7</v>
      </c>
      <c r="G89" s="50">
        <v>33.96</v>
      </c>
      <c r="H89" s="227">
        <v>59000</v>
      </c>
      <c r="I89" s="136"/>
      <c r="J89" s="136"/>
      <c r="K89" s="136"/>
      <c r="L89" s="47" t="s">
        <v>97</v>
      </c>
      <c r="M89" s="157"/>
    </row>
    <row r="90" spans="1:13" s="158" customFormat="1" ht="18.75" customHeight="1">
      <c r="A90" s="478"/>
      <c r="B90" s="482"/>
      <c r="C90" s="39">
        <v>15</v>
      </c>
      <c r="D90" s="255" t="s">
        <v>117</v>
      </c>
      <c r="E90" s="51" t="s">
        <v>9</v>
      </c>
      <c r="F90" s="187" t="s">
        <v>7</v>
      </c>
      <c r="G90" s="50">
        <f>20.478-1.298-1.318</f>
        <v>17.862</v>
      </c>
      <c r="H90" s="227">
        <v>68000</v>
      </c>
      <c r="I90" s="136"/>
      <c r="J90" s="136"/>
      <c r="K90" s="136"/>
      <c r="L90" s="47" t="s">
        <v>4</v>
      </c>
      <c r="M90" s="157"/>
    </row>
    <row r="91" spans="1:13" s="158" customFormat="1" ht="18.75" customHeight="1">
      <c r="A91" s="478"/>
      <c r="B91" s="482"/>
      <c r="C91" s="39">
        <v>14</v>
      </c>
      <c r="D91" s="255" t="s">
        <v>140</v>
      </c>
      <c r="E91" s="51" t="s">
        <v>12</v>
      </c>
      <c r="F91" s="187" t="s">
        <v>7</v>
      </c>
      <c r="G91" s="50">
        <f>17.187-4.893</f>
        <v>12.294</v>
      </c>
      <c r="H91" s="227">
        <v>85000</v>
      </c>
      <c r="I91" s="136"/>
      <c r="J91" s="136"/>
      <c r="K91" s="136"/>
      <c r="L91" s="47" t="s">
        <v>4</v>
      </c>
      <c r="M91" s="157"/>
    </row>
    <row r="92" spans="1:13" s="158" customFormat="1" ht="18.75" customHeight="1">
      <c r="A92" s="478"/>
      <c r="B92" s="482"/>
      <c r="C92" s="39">
        <v>12</v>
      </c>
      <c r="D92" s="255" t="s">
        <v>72</v>
      </c>
      <c r="E92" s="51" t="s">
        <v>12</v>
      </c>
      <c r="F92" s="187" t="s">
        <v>7</v>
      </c>
      <c r="G92" s="50">
        <v>1.06</v>
      </c>
      <c r="H92" s="227">
        <v>55000</v>
      </c>
      <c r="I92" s="136"/>
      <c r="J92" s="136"/>
      <c r="K92" s="136"/>
      <c r="L92" s="47" t="s">
        <v>4</v>
      </c>
      <c r="M92" s="157"/>
    </row>
    <row r="93" spans="1:13" s="158" customFormat="1" ht="18.75" customHeight="1">
      <c r="A93" s="478"/>
      <c r="B93" s="482"/>
      <c r="C93" s="39">
        <v>12</v>
      </c>
      <c r="D93" s="255" t="s">
        <v>169</v>
      </c>
      <c r="E93" s="51" t="s">
        <v>9</v>
      </c>
      <c r="F93" s="187" t="s">
        <v>7</v>
      </c>
      <c r="G93" s="50">
        <f>2.031+1.092-1.006</f>
        <v>2.117</v>
      </c>
      <c r="H93" s="227">
        <v>69000</v>
      </c>
      <c r="I93" s="136"/>
      <c r="J93" s="136"/>
      <c r="K93" s="136"/>
      <c r="L93" s="47" t="s">
        <v>4</v>
      </c>
      <c r="M93" s="157"/>
    </row>
    <row r="94" spans="1:13" s="158" customFormat="1" ht="18.75" customHeight="1">
      <c r="A94" s="478"/>
      <c r="B94" s="482"/>
      <c r="C94" s="186">
        <v>11</v>
      </c>
      <c r="D94" s="195" t="s">
        <v>167</v>
      </c>
      <c r="E94" s="197" t="s">
        <v>9</v>
      </c>
      <c r="F94" s="187" t="s">
        <v>7</v>
      </c>
      <c r="G94" s="59">
        <f>2.559+4.558-2.559-0.213</f>
        <v>4.345</v>
      </c>
      <c r="H94" s="85">
        <v>68000</v>
      </c>
      <c r="I94" s="188"/>
      <c r="J94" s="188"/>
      <c r="K94" s="188"/>
      <c r="L94" s="47" t="s">
        <v>4</v>
      </c>
      <c r="M94" s="157"/>
    </row>
    <row r="95" spans="1:13" s="158" customFormat="1" ht="18.75" customHeight="1">
      <c r="A95" s="478"/>
      <c r="B95" s="482"/>
      <c r="C95" s="39">
        <v>10</v>
      </c>
      <c r="D95" s="255" t="s">
        <v>178</v>
      </c>
      <c r="E95" s="51" t="s">
        <v>12</v>
      </c>
      <c r="F95" s="187" t="s">
        <v>7</v>
      </c>
      <c r="G95" s="50">
        <f>9.751-3.402+10.169-5.975+2.675</f>
        <v>13.218</v>
      </c>
      <c r="H95" s="227">
        <v>78000</v>
      </c>
      <c r="I95" s="136"/>
      <c r="J95" s="136"/>
      <c r="K95" s="136"/>
      <c r="L95" s="47" t="s">
        <v>4</v>
      </c>
      <c r="M95" s="157"/>
    </row>
    <row r="96" spans="1:13" s="158" customFormat="1" ht="18.75" customHeight="1">
      <c r="A96" s="478"/>
      <c r="B96" s="482"/>
      <c r="C96" s="39">
        <v>10</v>
      </c>
      <c r="D96" s="255" t="s">
        <v>77</v>
      </c>
      <c r="E96" s="51" t="s">
        <v>12</v>
      </c>
      <c r="F96" s="187" t="s">
        <v>7</v>
      </c>
      <c r="G96" s="50">
        <f>13.069+13.101-2.668-2.645-12.163-0.868-0.886</f>
        <v>6.940000000000002</v>
      </c>
      <c r="H96" s="227">
        <v>78000</v>
      </c>
      <c r="I96" s="136"/>
      <c r="J96" s="136"/>
      <c r="K96" s="136"/>
      <c r="L96" s="47" t="s">
        <v>4</v>
      </c>
      <c r="M96" s="157"/>
    </row>
    <row r="97" spans="1:13" s="158" customFormat="1" ht="18.75" customHeight="1">
      <c r="A97" s="478"/>
      <c r="B97" s="482"/>
      <c r="C97" s="39">
        <v>10</v>
      </c>
      <c r="D97" s="255" t="s">
        <v>141</v>
      </c>
      <c r="E97" s="51" t="s">
        <v>12</v>
      </c>
      <c r="F97" s="187" t="s">
        <v>7</v>
      </c>
      <c r="G97" s="50">
        <v>20.745</v>
      </c>
      <c r="H97" s="227">
        <v>75000</v>
      </c>
      <c r="I97" s="136"/>
      <c r="J97" s="136"/>
      <c r="K97" s="136"/>
      <c r="L97" s="47" t="s">
        <v>4</v>
      </c>
      <c r="M97" s="157"/>
    </row>
    <row r="98" spans="1:13" s="158" customFormat="1" ht="18.75" customHeight="1">
      <c r="A98" s="478"/>
      <c r="B98" s="482"/>
      <c r="C98" s="39">
        <v>9</v>
      </c>
      <c r="D98" s="255" t="s">
        <v>152</v>
      </c>
      <c r="E98" s="51" t="s">
        <v>9</v>
      </c>
      <c r="F98" s="187" t="s">
        <v>7</v>
      </c>
      <c r="G98" s="50">
        <v>80.5</v>
      </c>
      <c r="H98" s="227">
        <v>52000</v>
      </c>
      <c r="I98" s="136"/>
      <c r="J98" s="136"/>
      <c r="K98" s="136"/>
      <c r="L98" s="47" t="s">
        <v>16</v>
      </c>
      <c r="M98" s="157"/>
    </row>
    <row r="99" spans="1:13" s="158" customFormat="1" ht="18.75" customHeight="1">
      <c r="A99" s="478"/>
      <c r="B99" s="482"/>
      <c r="C99" s="39">
        <v>8</v>
      </c>
      <c r="D99" s="255" t="s">
        <v>153</v>
      </c>
      <c r="E99" s="51" t="s">
        <v>9</v>
      </c>
      <c r="F99" s="187" t="s">
        <v>7</v>
      </c>
      <c r="G99" s="50">
        <v>74.5</v>
      </c>
      <c r="H99" s="227">
        <v>73000</v>
      </c>
      <c r="I99" s="136"/>
      <c r="J99" s="136"/>
      <c r="K99" s="136"/>
      <c r="L99" s="47" t="s">
        <v>16</v>
      </c>
      <c r="M99" s="157"/>
    </row>
    <row r="100" spans="1:13" s="158" customFormat="1" ht="18.75" customHeight="1">
      <c r="A100" s="478"/>
      <c r="B100" s="482"/>
      <c r="C100" s="39">
        <v>8</v>
      </c>
      <c r="D100" s="255" t="s">
        <v>187</v>
      </c>
      <c r="E100" s="51" t="s">
        <v>9</v>
      </c>
      <c r="F100" s="187" t="s">
        <v>7</v>
      </c>
      <c r="G100" s="50">
        <v>0.409</v>
      </c>
      <c r="H100" s="227">
        <v>69000</v>
      </c>
      <c r="I100" s="136"/>
      <c r="J100" s="136"/>
      <c r="K100" s="136"/>
      <c r="L100" s="47" t="s">
        <v>20</v>
      </c>
      <c r="M100" s="157"/>
    </row>
    <row r="101" spans="1:13" s="147" customFormat="1" ht="17.25" customHeight="1">
      <c r="A101" s="478"/>
      <c r="B101" s="482"/>
      <c r="C101" s="88">
        <v>8</v>
      </c>
      <c r="D101" s="256" t="s">
        <v>116</v>
      </c>
      <c r="E101" s="141" t="s">
        <v>12</v>
      </c>
      <c r="F101" s="187" t="s">
        <v>7</v>
      </c>
      <c r="G101" s="142">
        <f>1.757-0.685</f>
        <v>1.0719999999999998</v>
      </c>
      <c r="H101" s="227">
        <v>72000</v>
      </c>
      <c r="I101" s="143"/>
      <c r="J101" s="144"/>
      <c r="K101" s="145"/>
      <c r="L101" s="47" t="s">
        <v>4</v>
      </c>
      <c r="M101" s="146"/>
    </row>
    <row r="102" spans="1:13" s="147" customFormat="1" ht="17.25" customHeight="1" thickBot="1">
      <c r="A102" s="478"/>
      <c r="B102" s="482"/>
      <c r="C102" s="88">
        <v>8</v>
      </c>
      <c r="D102" s="352" t="s">
        <v>188</v>
      </c>
      <c r="E102" s="141" t="s">
        <v>19</v>
      </c>
      <c r="F102" s="187" t="s">
        <v>7</v>
      </c>
      <c r="G102" s="406">
        <f>27.099-9.467+0.587+46.482-0.722</f>
        <v>63.97899999999999</v>
      </c>
      <c r="H102" s="227">
        <v>68000</v>
      </c>
      <c r="I102" s="143"/>
      <c r="J102" s="144"/>
      <c r="K102" s="145"/>
      <c r="L102" s="47" t="s">
        <v>4</v>
      </c>
      <c r="M102" s="146"/>
    </row>
    <row r="103" spans="1:13" s="15" customFormat="1" ht="28.5" customHeight="1">
      <c r="A103" s="478"/>
      <c r="B103" s="486">
        <v>273</v>
      </c>
      <c r="C103" s="217">
        <v>22</v>
      </c>
      <c r="D103" s="250" t="s">
        <v>135</v>
      </c>
      <c r="E103" s="218">
        <v>20</v>
      </c>
      <c r="F103" s="251" t="s">
        <v>7</v>
      </c>
      <c r="G103" s="219">
        <f>15.265-2.917-1.554-1.552-1.486+9.121-1.501</f>
        <v>15.376000000000003</v>
      </c>
      <c r="H103" s="218">
        <v>69000</v>
      </c>
      <c r="I103" s="252"/>
      <c r="J103" s="253"/>
      <c r="K103" s="254"/>
      <c r="L103" s="251" t="s">
        <v>4</v>
      </c>
      <c r="M103" s="3"/>
    </row>
    <row r="104" spans="1:13" s="15" customFormat="1" ht="18.75" customHeight="1">
      <c r="A104" s="478"/>
      <c r="B104" s="482"/>
      <c r="C104" s="101">
        <v>20</v>
      </c>
      <c r="D104" s="132" t="s">
        <v>46</v>
      </c>
      <c r="E104" s="95" t="s">
        <v>12</v>
      </c>
      <c r="F104" s="56" t="s">
        <v>7</v>
      </c>
      <c r="G104" s="96">
        <v>0.523</v>
      </c>
      <c r="H104" s="95">
        <v>62000</v>
      </c>
      <c r="I104" s="97"/>
      <c r="J104" s="98"/>
      <c r="K104" s="99"/>
      <c r="L104" s="56" t="s">
        <v>4</v>
      </c>
      <c r="M104" s="3"/>
    </row>
    <row r="105" spans="1:13" s="15" customFormat="1" ht="24" customHeight="1">
      <c r="A105" s="478"/>
      <c r="B105" s="482"/>
      <c r="C105" s="101">
        <v>18</v>
      </c>
      <c r="D105" s="132" t="s">
        <v>78</v>
      </c>
      <c r="E105" s="95" t="s">
        <v>12</v>
      </c>
      <c r="F105" s="56" t="s">
        <v>7</v>
      </c>
      <c r="G105" s="96">
        <v>11.815</v>
      </c>
      <c r="H105" s="95">
        <v>68000</v>
      </c>
      <c r="I105" s="97"/>
      <c r="J105" s="98"/>
      <c r="K105" s="99"/>
      <c r="L105" s="56" t="s">
        <v>4</v>
      </c>
      <c r="M105" s="3"/>
    </row>
    <row r="106" spans="1:13" s="15" customFormat="1" ht="18.75" customHeight="1">
      <c r="A106" s="478"/>
      <c r="B106" s="482"/>
      <c r="C106" s="91">
        <v>18</v>
      </c>
      <c r="D106" s="130" t="s">
        <v>51</v>
      </c>
      <c r="E106" s="71" t="s">
        <v>24</v>
      </c>
      <c r="F106" s="53" t="s">
        <v>7</v>
      </c>
      <c r="G106" s="72">
        <f>4.511-1.299</f>
        <v>3.212</v>
      </c>
      <c r="H106" s="64">
        <v>58000</v>
      </c>
      <c r="I106" s="73"/>
      <c r="J106" s="74"/>
      <c r="K106" s="75"/>
      <c r="L106" s="53" t="s">
        <v>4</v>
      </c>
      <c r="M106" s="3"/>
    </row>
    <row r="107" spans="1:13" s="15" customFormat="1" ht="18" customHeight="1">
      <c r="A107" s="478"/>
      <c r="B107" s="482"/>
      <c r="C107" s="38">
        <v>16</v>
      </c>
      <c r="D107" s="133" t="s">
        <v>121</v>
      </c>
      <c r="E107" s="71" t="s">
        <v>12</v>
      </c>
      <c r="F107" s="53" t="s">
        <v>7</v>
      </c>
      <c r="G107" s="55">
        <f>10.38+18.515-4.467-9.385-9.169-2.346-1.189+13.837-2.372-3.491-1.186-3.393-1.189-2.789</f>
        <v>1.7560000000000024</v>
      </c>
      <c r="H107" s="64">
        <v>59000</v>
      </c>
      <c r="I107" s="73"/>
      <c r="J107" s="74"/>
      <c r="K107" s="75"/>
      <c r="L107" s="54" t="s">
        <v>4</v>
      </c>
      <c r="M107" s="3"/>
    </row>
    <row r="108" spans="1:13" s="15" customFormat="1" ht="18" customHeight="1">
      <c r="A108" s="478"/>
      <c r="B108" s="482"/>
      <c r="C108" s="38">
        <v>16</v>
      </c>
      <c r="D108" s="133" t="s">
        <v>204</v>
      </c>
      <c r="E108" s="457" t="s">
        <v>12</v>
      </c>
      <c r="F108" s="53" t="s">
        <v>7</v>
      </c>
      <c r="G108" s="55">
        <f>16.539+20.929+20.976</f>
        <v>58.444</v>
      </c>
      <c r="H108" s="64">
        <v>59000</v>
      </c>
      <c r="I108" s="73"/>
      <c r="J108" s="74"/>
      <c r="K108" s="75"/>
      <c r="L108" s="54" t="s">
        <v>4</v>
      </c>
      <c r="M108" s="3"/>
    </row>
    <row r="109" spans="1:13" s="15" customFormat="1" ht="18.75" customHeight="1">
      <c r="A109" s="478"/>
      <c r="B109" s="482"/>
      <c r="C109" s="38">
        <v>16</v>
      </c>
      <c r="D109" s="262" t="s">
        <v>49</v>
      </c>
      <c r="E109" s="71" t="s">
        <v>12</v>
      </c>
      <c r="F109" s="53" t="s">
        <v>7</v>
      </c>
      <c r="G109" s="72">
        <f>4.467-2.223</f>
        <v>2.2439999999999998</v>
      </c>
      <c r="H109" s="64">
        <v>59000</v>
      </c>
      <c r="I109" s="73"/>
      <c r="J109" s="74"/>
      <c r="K109" s="75"/>
      <c r="L109" s="54" t="s">
        <v>20</v>
      </c>
      <c r="M109" s="3"/>
    </row>
    <row r="110" spans="1:13" s="15" customFormat="1" ht="24.75" customHeight="1">
      <c r="A110" s="478"/>
      <c r="B110" s="482"/>
      <c r="C110" s="38">
        <v>16</v>
      </c>
      <c r="D110" s="93" t="s">
        <v>70</v>
      </c>
      <c r="E110" s="71" t="s">
        <v>19</v>
      </c>
      <c r="F110" s="53" t="s">
        <v>7</v>
      </c>
      <c r="G110" s="72">
        <f>4.772+5.78-1.192</f>
        <v>9.36</v>
      </c>
      <c r="H110" s="64">
        <v>57000</v>
      </c>
      <c r="I110" s="73"/>
      <c r="J110" s="74"/>
      <c r="K110" s="75"/>
      <c r="L110" s="54" t="s">
        <v>4</v>
      </c>
      <c r="M110" s="3"/>
    </row>
    <row r="111" spans="1:13" s="15" customFormat="1" ht="18.75" customHeight="1">
      <c r="A111" s="478"/>
      <c r="B111" s="482"/>
      <c r="C111" s="121">
        <v>14</v>
      </c>
      <c r="D111" s="93" t="s">
        <v>98</v>
      </c>
      <c r="E111" s="114" t="s">
        <v>9</v>
      </c>
      <c r="F111" s="56" t="s">
        <v>7</v>
      </c>
      <c r="G111" s="96">
        <v>4.92</v>
      </c>
      <c r="H111" s="95">
        <v>66000</v>
      </c>
      <c r="I111" s="97"/>
      <c r="J111" s="98"/>
      <c r="K111" s="99"/>
      <c r="L111" s="115" t="s">
        <v>4</v>
      </c>
      <c r="M111" s="3"/>
    </row>
    <row r="112" spans="1:13" s="15" customFormat="1" ht="18.75" customHeight="1">
      <c r="A112" s="478"/>
      <c r="B112" s="482"/>
      <c r="C112" s="121">
        <v>12</v>
      </c>
      <c r="D112" s="93" t="s">
        <v>170</v>
      </c>
      <c r="E112" s="114">
        <v>20</v>
      </c>
      <c r="F112" s="56" t="s">
        <v>7</v>
      </c>
      <c r="G112" s="96">
        <v>3.089</v>
      </c>
      <c r="H112" s="95">
        <v>64000</v>
      </c>
      <c r="I112" s="97"/>
      <c r="J112" s="98"/>
      <c r="K112" s="99"/>
      <c r="L112" s="115" t="s">
        <v>4</v>
      </c>
      <c r="M112" s="3"/>
    </row>
    <row r="113" spans="1:13" s="15" customFormat="1" ht="36.75" customHeight="1">
      <c r="A113" s="478"/>
      <c r="B113" s="482"/>
      <c r="C113" s="121">
        <v>10</v>
      </c>
      <c r="D113" s="93" t="s">
        <v>199</v>
      </c>
      <c r="E113" s="114" t="s">
        <v>9</v>
      </c>
      <c r="F113" s="56" t="s">
        <v>7</v>
      </c>
      <c r="G113" s="96">
        <f>10.118+0.776-3.519-0.13-0.693-0.726</f>
        <v>5.8260000000000005</v>
      </c>
      <c r="H113" s="95">
        <v>60000</v>
      </c>
      <c r="I113" s="97"/>
      <c r="J113" s="98"/>
      <c r="K113" s="99"/>
      <c r="L113" s="115" t="s">
        <v>97</v>
      </c>
      <c r="M113" s="3"/>
    </row>
    <row r="114" spans="1:13" s="15" customFormat="1" ht="18" customHeight="1">
      <c r="A114" s="478"/>
      <c r="B114" s="482"/>
      <c r="C114" s="120">
        <v>9</v>
      </c>
      <c r="D114" s="379" t="s">
        <v>114</v>
      </c>
      <c r="E114" s="140" t="s">
        <v>9</v>
      </c>
      <c r="F114" s="53" t="s">
        <v>7</v>
      </c>
      <c r="G114" s="216">
        <f>37.265-13.412-3.31+2.76</f>
        <v>23.303000000000004</v>
      </c>
      <c r="H114" s="60">
        <v>60000</v>
      </c>
      <c r="I114" s="68"/>
      <c r="J114" s="69"/>
      <c r="K114" s="70"/>
      <c r="L114" s="54" t="s">
        <v>97</v>
      </c>
      <c r="M114" s="3"/>
    </row>
    <row r="115" spans="1:13" s="15" customFormat="1" ht="35.25" customHeight="1">
      <c r="A115" s="478"/>
      <c r="B115" s="484"/>
      <c r="C115" s="101">
        <v>8</v>
      </c>
      <c r="D115" s="222" t="s">
        <v>189</v>
      </c>
      <c r="E115" s="114" t="s">
        <v>9</v>
      </c>
      <c r="F115" s="115" t="s">
        <v>7</v>
      </c>
      <c r="G115" s="107">
        <f>6.008+5.05-1.347-0.329</f>
        <v>9.382</v>
      </c>
      <c r="H115" s="114">
        <v>62000</v>
      </c>
      <c r="I115" s="362"/>
      <c r="J115" s="363"/>
      <c r="K115" s="364"/>
      <c r="L115" s="115" t="s">
        <v>97</v>
      </c>
      <c r="M115" s="3"/>
    </row>
    <row r="116" spans="1:13" s="15" customFormat="1" ht="17.25" customHeight="1">
      <c r="A116" s="478"/>
      <c r="B116" s="484"/>
      <c r="C116" s="101">
        <v>7</v>
      </c>
      <c r="D116" s="222" t="s">
        <v>143</v>
      </c>
      <c r="E116" s="114" t="s">
        <v>9</v>
      </c>
      <c r="F116" s="115" t="s">
        <v>7</v>
      </c>
      <c r="G116" s="107">
        <f>0.939-0.508</f>
        <v>0.43099999999999994</v>
      </c>
      <c r="H116" s="114">
        <v>62000</v>
      </c>
      <c r="I116" s="362"/>
      <c r="J116" s="363"/>
      <c r="K116" s="364"/>
      <c r="L116" s="115" t="s">
        <v>97</v>
      </c>
      <c r="M116" s="3"/>
    </row>
    <row r="117" spans="1:13" s="15" customFormat="1" ht="18" customHeight="1" thickBot="1">
      <c r="A117" s="478"/>
      <c r="B117" s="485"/>
      <c r="C117" s="206">
        <v>7</v>
      </c>
      <c r="D117" s="353" t="s">
        <v>100</v>
      </c>
      <c r="E117" s="150">
        <v>20</v>
      </c>
      <c r="F117" s="151" t="s">
        <v>7</v>
      </c>
      <c r="G117" s="152">
        <v>0.54</v>
      </c>
      <c r="H117" s="150">
        <v>38000</v>
      </c>
      <c r="I117" s="354"/>
      <c r="J117" s="355"/>
      <c r="K117" s="356"/>
      <c r="L117" s="151" t="s">
        <v>97</v>
      </c>
      <c r="M117" s="3"/>
    </row>
    <row r="118" spans="1:13" s="15" customFormat="1" ht="17.25" customHeight="1">
      <c r="A118" s="478"/>
      <c r="B118" s="486">
        <v>245</v>
      </c>
      <c r="C118" s="135">
        <v>10</v>
      </c>
      <c r="D118" s="178" t="s">
        <v>21</v>
      </c>
      <c r="E118" s="173">
        <v>20</v>
      </c>
      <c r="F118" s="46" t="s">
        <v>7</v>
      </c>
      <c r="G118" s="134">
        <v>61</v>
      </c>
      <c r="H118" s="48">
        <v>56000</v>
      </c>
      <c r="I118" s="77"/>
      <c r="J118" s="78"/>
      <c r="K118" s="79"/>
      <c r="L118" s="174" t="s">
        <v>16</v>
      </c>
      <c r="M118" s="3"/>
    </row>
    <row r="119" spans="1:13" s="4" customFormat="1" ht="18.75" customHeight="1" thickBot="1">
      <c r="A119" s="478"/>
      <c r="B119" s="485"/>
      <c r="C119" s="206">
        <v>8</v>
      </c>
      <c r="D119" s="272" t="s">
        <v>21</v>
      </c>
      <c r="E119" s="189">
        <v>20</v>
      </c>
      <c r="F119" s="62" t="s">
        <v>7</v>
      </c>
      <c r="G119" s="152">
        <v>41</v>
      </c>
      <c r="H119" s="414">
        <v>56000</v>
      </c>
      <c r="I119" s="389"/>
      <c r="J119" s="390"/>
      <c r="K119" s="391"/>
      <c r="L119" s="62" t="s">
        <v>16</v>
      </c>
      <c r="M119" s="3"/>
    </row>
    <row r="120" spans="1:13" s="4" customFormat="1" ht="18.75" customHeight="1">
      <c r="A120" s="478"/>
      <c r="B120" s="486">
        <v>219</v>
      </c>
      <c r="C120" s="135">
        <v>18</v>
      </c>
      <c r="D120" s="154" t="s">
        <v>180</v>
      </c>
      <c r="E120" s="57" t="s">
        <v>12</v>
      </c>
      <c r="F120" s="46" t="s">
        <v>7</v>
      </c>
      <c r="G120" s="134">
        <v>2.1</v>
      </c>
      <c r="H120" s="48">
        <v>69000</v>
      </c>
      <c r="I120" s="77"/>
      <c r="J120" s="78"/>
      <c r="K120" s="79"/>
      <c r="L120" s="46" t="s">
        <v>4</v>
      </c>
      <c r="M120" s="3"/>
    </row>
    <row r="121" spans="1:13" s="4" customFormat="1" ht="17.25" customHeight="1">
      <c r="A121" s="478"/>
      <c r="B121" s="484"/>
      <c r="C121" s="88">
        <v>16</v>
      </c>
      <c r="D121" s="119" t="s">
        <v>179</v>
      </c>
      <c r="E121" s="58" t="s">
        <v>12</v>
      </c>
      <c r="F121" s="47" t="s">
        <v>7</v>
      </c>
      <c r="G121" s="137">
        <f>18.698+2.838-8.459-2.762-0.94+5.615</f>
        <v>14.990000000000002</v>
      </c>
      <c r="H121" s="63">
        <v>69000</v>
      </c>
      <c r="I121" s="429"/>
      <c r="J121" s="430"/>
      <c r="K121" s="431"/>
      <c r="L121" s="47" t="s">
        <v>4</v>
      </c>
      <c r="M121" s="3"/>
    </row>
    <row r="122" spans="1:13" s="4" customFormat="1" ht="18.75" customHeight="1">
      <c r="A122" s="478"/>
      <c r="B122" s="484"/>
      <c r="C122" s="91">
        <v>16</v>
      </c>
      <c r="D122" s="42" t="s">
        <v>79</v>
      </c>
      <c r="E122" s="60" t="s">
        <v>12</v>
      </c>
      <c r="F122" s="53" t="s">
        <v>7</v>
      </c>
      <c r="G122" s="55">
        <v>40.856</v>
      </c>
      <c r="H122" s="64">
        <v>59000</v>
      </c>
      <c r="I122" s="73"/>
      <c r="J122" s="74"/>
      <c r="K122" s="75"/>
      <c r="L122" s="53" t="s">
        <v>4</v>
      </c>
      <c r="M122" s="3"/>
    </row>
    <row r="123" spans="1:13" s="4" customFormat="1" ht="17.25" customHeight="1">
      <c r="A123" s="478"/>
      <c r="B123" s="484"/>
      <c r="C123" s="91">
        <v>14</v>
      </c>
      <c r="D123" s="42" t="s">
        <v>61</v>
      </c>
      <c r="E123" s="140">
        <v>20</v>
      </c>
      <c r="F123" s="53" t="s">
        <v>7</v>
      </c>
      <c r="G123" s="55">
        <f>14.245+3.864-7.624</f>
        <v>10.485</v>
      </c>
      <c r="H123" s="64">
        <v>64000</v>
      </c>
      <c r="I123" s="73"/>
      <c r="J123" s="74"/>
      <c r="K123" s="75"/>
      <c r="L123" s="53" t="s">
        <v>4</v>
      </c>
      <c r="M123" s="3"/>
    </row>
    <row r="124" spans="1:13" s="4" customFormat="1" ht="27.75" customHeight="1">
      <c r="A124" s="478"/>
      <c r="B124" s="484"/>
      <c r="C124" s="101">
        <v>14</v>
      </c>
      <c r="D124" s="44" t="s">
        <v>75</v>
      </c>
      <c r="E124" s="139" t="s">
        <v>19</v>
      </c>
      <c r="F124" s="56" t="s">
        <v>7</v>
      </c>
      <c r="G124" s="107">
        <f>7.624-0.769-0.677</f>
        <v>6.177999999999999</v>
      </c>
      <c r="H124" s="95">
        <v>66000</v>
      </c>
      <c r="I124" s="97"/>
      <c r="J124" s="98"/>
      <c r="K124" s="99"/>
      <c r="L124" s="53" t="s">
        <v>4</v>
      </c>
      <c r="M124" s="3"/>
    </row>
    <row r="125" spans="1:13" s="4" customFormat="1" ht="18" customHeight="1">
      <c r="A125" s="478"/>
      <c r="B125" s="484"/>
      <c r="C125" s="101">
        <v>14</v>
      </c>
      <c r="D125" s="226" t="s">
        <v>89</v>
      </c>
      <c r="E125" s="139">
        <v>20</v>
      </c>
      <c r="F125" s="56" t="s">
        <v>7</v>
      </c>
      <c r="G125" s="107">
        <f>2.496-0.739-0.692</f>
        <v>1.0650000000000002</v>
      </c>
      <c r="H125" s="95">
        <v>55000</v>
      </c>
      <c r="I125" s="97"/>
      <c r="J125" s="98"/>
      <c r="K125" s="99"/>
      <c r="L125" s="53" t="s">
        <v>4</v>
      </c>
      <c r="M125" s="3"/>
    </row>
    <row r="126" spans="1:13" s="4" customFormat="1" ht="18" customHeight="1">
      <c r="A126" s="478"/>
      <c r="B126" s="484"/>
      <c r="C126" s="101">
        <v>12</v>
      </c>
      <c r="D126" s="226" t="s">
        <v>144</v>
      </c>
      <c r="E126" s="139" t="s">
        <v>9</v>
      </c>
      <c r="F126" s="56" t="s">
        <v>7</v>
      </c>
      <c r="G126" s="378">
        <f>40.415+23.455-0.73-0.723</f>
        <v>62.417</v>
      </c>
      <c r="H126" s="95">
        <v>69000</v>
      </c>
      <c r="I126" s="97"/>
      <c r="J126" s="98"/>
      <c r="K126" s="99"/>
      <c r="L126" s="53" t="s">
        <v>4</v>
      </c>
      <c r="M126" s="3"/>
    </row>
    <row r="127" spans="1:13" s="4" customFormat="1" ht="19.5" customHeight="1">
      <c r="A127" s="478"/>
      <c r="B127" s="484"/>
      <c r="C127" s="101">
        <v>10</v>
      </c>
      <c r="D127" s="155" t="s">
        <v>184</v>
      </c>
      <c r="E127" s="139" t="s">
        <v>12</v>
      </c>
      <c r="F127" s="56" t="s">
        <v>7</v>
      </c>
      <c r="G127" s="107">
        <f>3.093-0.618-0.618</f>
        <v>1.8570000000000002</v>
      </c>
      <c r="H127" s="95">
        <v>52000</v>
      </c>
      <c r="I127" s="97"/>
      <c r="J127" s="98"/>
      <c r="K127" s="99"/>
      <c r="L127" s="53" t="s">
        <v>4</v>
      </c>
      <c r="M127" s="3"/>
    </row>
    <row r="128" spans="1:13" s="4" customFormat="1" ht="19.5" customHeight="1">
      <c r="A128" s="478"/>
      <c r="B128" s="484"/>
      <c r="C128" s="101">
        <v>10</v>
      </c>
      <c r="D128" s="331" t="s">
        <v>177</v>
      </c>
      <c r="E128" s="427" t="s">
        <v>9</v>
      </c>
      <c r="F128" s="56" t="s">
        <v>7</v>
      </c>
      <c r="G128" s="107">
        <v>0.41</v>
      </c>
      <c r="H128" s="231">
        <v>62000</v>
      </c>
      <c r="I128" s="97"/>
      <c r="J128" s="98"/>
      <c r="K128" s="99"/>
      <c r="L128" s="53" t="s">
        <v>4</v>
      </c>
      <c r="M128" s="3"/>
    </row>
    <row r="129" spans="1:13" s="4" customFormat="1" ht="19.5" customHeight="1">
      <c r="A129" s="478"/>
      <c r="B129" s="484"/>
      <c r="C129" s="101">
        <v>8</v>
      </c>
      <c r="D129" s="331" t="s">
        <v>159</v>
      </c>
      <c r="E129" s="139" t="s">
        <v>9</v>
      </c>
      <c r="F129" s="56" t="s">
        <v>7</v>
      </c>
      <c r="G129" s="107">
        <v>0.229</v>
      </c>
      <c r="H129" s="231">
        <v>69000</v>
      </c>
      <c r="I129" s="97"/>
      <c r="J129" s="98"/>
      <c r="K129" s="99"/>
      <c r="L129" s="53" t="s">
        <v>20</v>
      </c>
      <c r="M129" s="3"/>
    </row>
    <row r="130" spans="1:13" s="4" customFormat="1" ht="19.5" customHeight="1">
      <c r="A130" s="478"/>
      <c r="B130" s="484"/>
      <c r="C130" s="101">
        <v>8</v>
      </c>
      <c r="D130" s="331" t="s">
        <v>82</v>
      </c>
      <c r="E130" s="139">
        <v>20</v>
      </c>
      <c r="F130" s="56" t="s">
        <v>7</v>
      </c>
      <c r="G130" s="107">
        <v>0.468</v>
      </c>
      <c r="H130" s="231">
        <v>65000</v>
      </c>
      <c r="I130" s="97"/>
      <c r="J130" s="98"/>
      <c r="K130" s="99"/>
      <c r="L130" s="53" t="s">
        <v>4</v>
      </c>
      <c r="M130" s="3"/>
    </row>
    <row r="131" spans="1:13" s="4" customFormat="1" ht="18.75" customHeight="1">
      <c r="A131" s="478"/>
      <c r="B131" s="484"/>
      <c r="C131" s="91">
        <v>8</v>
      </c>
      <c r="D131" s="122" t="s">
        <v>59</v>
      </c>
      <c r="E131" s="140">
        <v>20</v>
      </c>
      <c r="F131" s="53" t="s">
        <v>7</v>
      </c>
      <c r="G131" s="55">
        <v>0.379</v>
      </c>
      <c r="H131" s="184">
        <v>39000</v>
      </c>
      <c r="I131" s="73"/>
      <c r="J131" s="74"/>
      <c r="K131" s="75"/>
      <c r="L131" s="53" t="s">
        <v>4</v>
      </c>
      <c r="M131" s="3"/>
    </row>
    <row r="132" spans="1:13" s="4" customFormat="1" ht="18.75" customHeight="1">
      <c r="A132" s="478"/>
      <c r="B132" s="484"/>
      <c r="C132" s="91">
        <v>7</v>
      </c>
      <c r="D132" s="122" t="s">
        <v>137</v>
      </c>
      <c r="E132" s="140">
        <v>20</v>
      </c>
      <c r="F132" s="53" t="s">
        <v>7</v>
      </c>
      <c r="G132" s="55">
        <f>10.153-0.958-1.914-5.12-0.617</f>
        <v>1.5440000000000005</v>
      </c>
      <c r="H132" s="184">
        <v>68000</v>
      </c>
      <c r="I132" s="73"/>
      <c r="J132" s="74"/>
      <c r="K132" s="75"/>
      <c r="L132" s="53" t="s">
        <v>4</v>
      </c>
      <c r="M132" s="3"/>
    </row>
    <row r="133" spans="1:13" s="4" customFormat="1" ht="18" customHeight="1">
      <c r="A133" s="478"/>
      <c r="B133" s="484"/>
      <c r="C133" s="91">
        <v>7</v>
      </c>
      <c r="D133" s="122" t="s">
        <v>124</v>
      </c>
      <c r="E133" s="140">
        <v>20</v>
      </c>
      <c r="F133" s="54" t="s">
        <v>7</v>
      </c>
      <c r="G133" s="55">
        <v>0.236</v>
      </c>
      <c r="H133" s="184">
        <v>60000</v>
      </c>
      <c r="I133" s="73"/>
      <c r="J133" s="74"/>
      <c r="K133" s="75"/>
      <c r="L133" s="53" t="s">
        <v>97</v>
      </c>
      <c r="M133" s="3"/>
    </row>
    <row r="134" spans="1:13" s="4" customFormat="1" ht="18" customHeight="1" thickBot="1">
      <c r="A134" s="478"/>
      <c r="B134" s="485"/>
      <c r="C134" s="206">
        <v>7</v>
      </c>
      <c r="D134" s="305" t="s">
        <v>125</v>
      </c>
      <c r="E134" s="168">
        <v>20</v>
      </c>
      <c r="F134" s="151" t="s">
        <v>7</v>
      </c>
      <c r="G134" s="152">
        <v>0.248</v>
      </c>
      <c r="H134" s="388">
        <v>42000</v>
      </c>
      <c r="I134" s="389"/>
      <c r="J134" s="390"/>
      <c r="K134" s="391"/>
      <c r="L134" s="62" t="s">
        <v>97</v>
      </c>
      <c r="M134" s="3"/>
    </row>
    <row r="135" spans="1:13" s="4" customFormat="1" ht="18" customHeight="1" thickBot="1">
      <c r="A135" s="478"/>
      <c r="B135" s="405">
        <v>194</v>
      </c>
      <c r="C135" s="194">
        <v>11</v>
      </c>
      <c r="D135" s="384" t="s">
        <v>149</v>
      </c>
      <c r="E135" s="223" t="s">
        <v>150</v>
      </c>
      <c r="F135" s="385" t="s">
        <v>7</v>
      </c>
      <c r="G135" s="386">
        <v>115</v>
      </c>
      <c r="H135" s="196">
        <v>58000</v>
      </c>
      <c r="I135" s="175"/>
      <c r="J135" s="176"/>
      <c r="K135" s="177"/>
      <c r="L135" s="76" t="s">
        <v>151</v>
      </c>
      <c r="M135" s="3"/>
    </row>
    <row r="136" spans="1:13" s="4" customFormat="1" ht="16.5" customHeight="1">
      <c r="A136" s="478"/>
      <c r="B136" s="486">
        <v>168</v>
      </c>
      <c r="C136" s="420">
        <v>14</v>
      </c>
      <c r="D136" s="421" t="s">
        <v>155</v>
      </c>
      <c r="E136" s="329">
        <v>20</v>
      </c>
      <c r="F136" s="46" t="s">
        <v>7</v>
      </c>
      <c r="G136" s="134">
        <f>8.627+0.608-4.673-0.545</f>
        <v>4.017000000000001</v>
      </c>
      <c r="H136" s="225">
        <v>62000</v>
      </c>
      <c r="I136" s="77"/>
      <c r="J136" s="78"/>
      <c r="K136" s="79"/>
      <c r="L136" s="46" t="s">
        <v>4</v>
      </c>
      <c r="M136" s="3"/>
    </row>
    <row r="137" spans="1:13" s="4" customFormat="1" ht="16.5" customHeight="1">
      <c r="A137" s="478"/>
      <c r="B137" s="482"/>
      <c r="C137" s="91">
        <v>14</v>
      </c>
      <c r="D137" s="428" t="s">
        <v>174</v>
      </c>
      <c r="E137" s="432" t="s">
        <v>12</v>
      </c>
      <c r="F137" s="47" t="s">
        <v>7</v>
      </c>
      <c r="G137" s="137">
        <v>1.171</v>
      </c>
      <c r="H137" s="227">
        <v>62000</v>
      </c>
      <c r="I137" s="429"/>
      <c r="J137" s="430"/>
      <c r="K137" s="431"/>
      <c r="L137" s="47" t="s">
        <v>4</v>
      </c>
      <c r="M137" s="3"/>
    </row>
    <row r="138" spans="1:13" s="4" customFormat="1" ht="15.75" customHeight="1">
      <c r="A138" s="478"/>
      <c r="B138" s="482"/>
      <c r="C138" s="120">
        <v>12</v>
      </c>
      <c r="D138" s="183" t="s">
        <v>62</v>
      </c>
      <c r="E138" s="140" t="s">
        <v>12</v>
      </c>
      <c r="F138" s="53" t="s">
        <v>7</v>
      </c>
      <c r="G138" s="61">
        <f>2.33+3.935-4.524-0.891</f>
        <v>0.8500000000000005</v>
      </c>
      <c r="H138" s="108">
        <v>66000</v>
      </c>
      <c r="I138" s="68"/>
      <c r="J138" s="69"/>
      <c r="K138" s="70"/>
      <c r="L138" s="53" t="s">
        <v>4</v>
      </c>
      <c r="M138" s="3"/>
    </row>
    <row r="139" spans="1:13" s="4" customFormat="1" ht="15.75" customHeight="1">
      <c r="A139" s="478"/>
      <c r="B139" s="482"/>
      <c r="C139" s="120">
        <v>12</v>
      </c>
      <c r="D139" s="183" t="s">
        <v>50</v>
      </c>
      <c r="E139" s="140" t="s">
        <v>12</v>
      </c>
      <c r="F139" s="53" t="s">
        <v>7</v>
      </c>
      <c r="G139" s="61">
        <v>1.296</v>
      </c>
      <c r="H139" s="108">
        <v>55000</v>
      </c>
      <c r="I139" s="68"/>
      <c r="J139" s="69"/>
      <c r="K139" s="70"/>
      <c r="L139" s="53" t="s">
        <v>4</v>
      </c>
      <c r="M139" s="3"/>
    </row>
    <row r="140" spans="1:13" s="4" customFormat="1" ht="15.75" customHeight="1">
      <c r="A140" s="478"/>
      <c r="B140" s="482"/>
      <c r="C140" s="161">
        <v>12</v>
      </c>
      <c r="D140" s="419" t="s">
        <v>173</v>
      </c>
      <c r="E140" s="427" t="s">
        <v>9</v>
      </c>
      <c r="F140" s="56" t="s">
        <v>7</v>
      </c>
      <c r="G140" s="131">
        <v>0.283</v>
      </c>
      <c r="H140" s="185">
        <v>55000</v>
      </c>
      <c r="I140" s="213"/>
      <c r="J140" s="214"/>
      <c r="K140" s="215"/>
      <c r="L140" s="56" t="s">
        <v>4</v>
      </c>
      <c r="M140" s="3"/>
    </row>
    <row r="141" spans="1:13" s="4" customFormat="1" ht="15.75" customHeight="1">
      <c r="A141" s="478"/>
      <c r="B141" s="482"/>
      <c r="C141" s="161">
        <v>8</v>
      </c>
      <c r="D141" s="419" t="s">
        <v>168</v>
      </c>
      <c r="E141" s="139" t="s">
        <v>9</v>
      </c>
      <c r="F141" s="56" t="s">
        <v>7</v>
      </c>
      <c r="G141" s="131">
        <f>20.105+19.86</f>
        <v>39.965</v>
      </c>
      <c r="H141" s="185">
        <v>66000</v>
      </c>
      <c r="I141" s="213"/>
      <c r="J141" s="214"/>
      <c r="K141" s="215"/>
      <c r="L141" s="56" t="s">
        <v>4</v>
      </c>
      <c r="M141" s="3"/>
    </row>
    <row r="142" spans="1:13" s="4" customFormat="1" ht="18" customHeight="1">
      <c r="A142" s="478"/>
      <c r="B142" s="482"/>
      <c r="C142" s="316">
        <v>8</v>
      </c>
      <c r="D142" s="331" t="s">
        <v>23</v>
      </c>
      <c r="E142" s="139">
        <v>20</v>
      </c>
      <c r="F142" s="56" t="s">
        <v>7</v>
      </c>
      <c r="G142" s="131">
        <v>0.448</v>
      </c>
      <c r="H142" s="185">
        <v>56000</v>
      </c>
      <c r="I142" s="213"/>
      <c r="J142" s="214"/>
      <c r="K142" s="215"/>
      <c r="L142" s="56" t="s">
        <v>4</v>
      </c>
      <c r="M142" s="3"/>
    </row>
    <row r="143" spans="1:13" s="4" customFormat="1" ht="18" customHeight="1" thickBot="1">
      <c r="A143" s="478"/>
      <c r="B143" s="488"/>
      <c r="C143" s="392">
        <v>8</v>
      </c>
      <c r="D143" s="305" t="s">
        <v>126</v>
      </c>
      <c r="E143" s="168" t="s">
        <v>9</v>
      </c>
      <c r="F143" s="62" t="s">
        <v>7</v>
      </c>
      <c r="G143" s="166">
        <v>0.299</v>
      </c>
      <c r="H143" s="169">
        <v>60000</v>
      </c>
      <c r="I143" s="170"/>
      <c r="J143" s="171"/>
      <c r="K143" s="172"/>
      <c r="L143" s="62" t="s">
        <v>97</v>
      </c>
      <c r="M143" s="3"/>
    </row>
    <row r="144" spans="1:13" s="4" customFormat="1" ht="19.5" customHeight="1">
      <c r="A144" s="478"/>
      <c r="B144" s="482">
        <v>159</v>
      </c>
      <c r="C144" s="89">
        <v>14</v>
      </c>
      <c r="D144" s="119" t="s">
        <v>60</v>
      </c>
      <c r="E144" s="197" t="s">
        <v>19</v>
      </c>
      <c r="F144" s="47" t="s">
        <v>7</v>
      </c>
      <c r="G144" s="153">
        <f>10.135+1.114</f>
        <v>11.249</v>
      </c>
      <c r="H144" s="85">
        <v>69000</v>
      </c>
      <c r="I144" s="65"/>
      <c r="J144" s="66"/>
      <c r="K144" s="67"/>
      <c r="L144" s="47" t="s">
        <v>4</v>
      </c>
      <c r="M144" s="3"/>
    </row>
    <row r="145" spans="1:13" s="4" customFormat="1" ht="19.5" customHeight="1">
      <c r="A145" s="478"/>
      <c r="B145" s="482"/>
      <c r="C145" s="89">
        <v>14</v>
      </c>
      <c r="D145" s="119" t="s">
        <v>104</v>
      </c>
      <c r="E145" s="197">
        <v>20</v>
      </c>
      <c r="F145" s="47" t="s">
        <v>7</v>
      </c>
      <c r="G145" s="153">
        <v>1.183</v>
      </c>
      <c r="H145" s="85">
        <v>66000</v>
      </c>
      <c r="I145" s="65"/>
      <c r="J145" s="66"/>
      <c r="K145" s="67"/>
      <c r="L145" s="53" t="s">
        <v>4</v>
      </c>
      <c r="M145" s="3"/>
    </row>
    <row r="146" spans="1:13" s="4" customFormat="1" ht="19.5" customHeight="1">
      <c r="A146" s="478"/>
      <c r="B146" s="482"/>
      <c r="C146" s="89">
        <v>12</v>
      </c>
      <c r="D146" s="119" t="s">
        <v>87</v>
      </c>
      <c r="E146" s="197" t="s">
        <v>12</v>
      </c>
      <c r="F146" s="47" t="s">
        <v>7</v>
      </c>
      <c r="G146" s="153">
        <v>7.376</v>
      </c>
      <c r="H146" s="85">
        <v>74000</v>
      </c>
      <c r="I146" s="65"/>
      <c r="J146" s="66"/>
      <c r="K146" s="67"/>
      <c r="L146" s="53" t="s">
        <v>4</v>
      </c>
      <c r="M146" s="3"/>
    </row>
    <row r="147" spans="1:13" s="4" customFormat="1" ht="18" customHeight="1">
      <c r="A147" s="478"/>
      <c r="B147" s="482"/>
      <c r="C147" s="361">
        <v>12</v>
      </c>
      <c r="D147" s="289" t="s">
        <v>76</v>
      </c>
      <c r="E147" s="223" t="s">
        <v>19</v>
      </c>
      <c r="F147" s="347" t="s">
        <v>7</v>
      </c>
      <c r="G147" s="294">
        <f>9.24-4.389</f>
        <v>4.851</v>
      </c>
      <c r="H147" s="290">
        <v>68000</v>
      </c>
      <c r="I147" s="291"/>
      <c r="J147" s="292"/>
      <c r="K147" s="293"/>
      <c r="L147" s="76" t="s">
        <v>4</v>
      </c>
      <c r="M147" s="3"/>
    </row>
    <row r="148" spans="1:13" s="4" customFormat="1" ht="18" customHeight="1">
      <c r="A148" s="478"/>
      <c r="B148" s="482"/>
      <c r="C148" s="120">
        <v>12</v>
      </c>
      <c r="D148" s="42" t="s">
        <v>201</v>
      </c>
      <c r="E148" s="140" t="s">
        <v>9</v>
      </c>
      <c r="F148" s="365" t="s">
        <v>7</v>
      </c>
      <c r="G148" s="366">
        <f>2.881-0.459-0.457-0.989</f>
        <v>0.9759999999999996</v>
      </c>
      <c r="H148" s="369">
        <v>62000</v>
      </c>
      <c r="I148" s="110"/>
      <c r="J148" s="110"/>
      <c r="K148" s="110"/>
      <c r="L148" s="53" t="s">
        <v>97</v>
      </c>
      <c r="M148" s="3"/>
    </row>
    <row r="149" spans="1:13" s="4" customFormat="1" ht="18" customHeight="1">
      <c r="A149" s="478"/>
      <c r="B149" s="482"/>
      <c r="C149" s="120">
        <v>12</v>
      </c>
      <c r="D149" s="42" t="s">
        <v>101</v>
      </c>
      <c r="E149" s="140" t="s">
        <v>9</v>
      </c>
      <c r="F149" s="365" t="s">
        <v>7</v>
      </c>
      <c r="G149" s="366">
        <v>4.018</v>
      </c>
      <c r="H149" s="369">
        <v>68000</v>
      </c>
      <c r="I149" s="110"/>
      <c r="J149" s="110"/>
      <c r="K149" s="110"/>
      <c r="L149" s="53" t="s">
        <v>4</v>
      </c>
      <c r="M149" s="3"/>
    </row>
    <row r="150" spans="1:13" s="4" customFormat="1" ht="18" customHeight="1">
      <c r="A150" s="478"/>
      <c r="B150" s="482"/>
      <c r="C150" s="120">
        <v>12</v>
      </c>
      <c r="D150" s="42" t="s">
        <v>108</v>
      </c>
      <c r="E150" s="140">
        <v>20</v>
      </c>
      <c r="F150" s="365" t="s">
        <v>7</v>
      </c>
      <c r="G150" s="366">
        <v>0.921</v>
      </c>
      <c r="H150" s="369">
        <v>68000</v>
      </c>
      <c r="I150" s="110"/>
      <c r="J150" s="110"/>
      <c r="K150" s="110"/>
      <c r="L150" s="53" t="s">
        <v>4</v>
      </c>
      <c r="M150" s="3"/>
    </row>
    <row r="151" spans="1:13" s="4" customFormat="1" ht="18" customHeight="1">
      <c r="A151" s="478"/>
      <c r="B151" s="482"/>
      <c r="C151" s="120">
        <v>10</v>
      </c>
      <c r="D151" s="42" t="s">
        <v>122</v>
      </c>
      <c r="E151" s="140" t="s">
        <v>12</v>
      </c>
      <c r="F151" s="365" t="s">
        <v>7</v>
      </c>
      <c r="G151" s="366">
        <f>5.146-3.414</f>
        <v>1.7319999999999998</v>
      </c>
      <c r="H151" s="369">
        <v>74000</v>
      </c>
      <c r="I151" s="110"/>
      <c r="J151" s="110"/>
      <c r="K151" s="110"/>
      <c r="L151" s="53" t="s">
        <v>4</v>
      </c>
      <c r="M151" s="3"/>
    </row>
    <row r="152" spans="1:13" s="4" customFormat="1" ht="20.25" customHeight="1">
      <c r="A152" s="478"/>
      <c r="B152" s="482"/>
      <c r="C152" s="89">
        <v>9</v>
      </c>
      <c r="D152" s="201" t="s">
        <v>74</v>
      </c>
      <c r="E152" s="197">
        <v>20</v>
      </c>
      <c r="F152" s="47" t="s">
        <v>7</v>
      </c>
      <c r="G152" s="153">
        <f>0.249</f>
        <v>0.249</v>
      </c>
      <c r="H152" s="188">
        <v>64000</v>
      </c>
      <c r="I152" s="188"/>
      <c r="J152" s="188"/>
      <c r="K152" s="188"/>
      <c r="L152" s="47" t="s">
        <v>4</v>
      </c>
      <c r="M152" s="3"/>
    </row>
    <row r="153" spans="1:13" s="4" customFormat="1" ht="18.75" customHeight="1">
      <c r="A153" s="478"/>
      <c r="B153" s="482"/>
      <c r="C153" s="89">
        <v>8</v>
      </c>
      <c r="D153" s="119" t="s">
        <v>111</v>
      </c>
      <c r="E153" s="197" t="s">
        <v>12</v>
      </c>
      <c r="F153" s="187" t="s">
        <v>7</v>
      </c>
      <c r="G153" s="153">
        <f>20.385+16.649-0.334+41.066+6.175+2.077-0.685-1.367+3.833+1.694-1.033-4.386-4.825-8.042+0.205</f>
        <v>71.41199999999999</v>
      </c>
      <c r="H153" s="188">
        <v>76000</v>
      </c>
      <c r="I153" s="188"/>
      <c r="J153" s="188"/>
      <c r="K153" s="188"/>
      <c r="L153" s="47" t="s">
        <v>4</v>
      </c>
      <c r="M153" s="3"/>
    </row>
    <row r="154" spans="1:13" s="4" customFormat="1" ht="18.75" customHeight="1">
      <c r="A154" s="478"/>
      <c r="B154" s="482"/>
      <c r="C154" s="89">
        <v>8</v>
      </c>
      <c r="D154" s="208" t="s">
        <v>166</v>
      </c>
      <c r="E154" s="197" t="s">
        <v>19</v>
      </c>
      <c r="F154" s="187" t="s">
        <v>7</v>
      </c>
      <c r="G154" s="153">
        <f>11.616-4.469</f>
        <v>7.146999999999999</v>
      </c>
      <c r="H154" s="188">
        <v>72000</v>
      </c>
      <c r="I154" s="188"/>
      <c r="J154" s="188"/>
      <c r="K154" s="188"/>
      <c r="L154" s="47" t="s">
        <v>4</v>
      </c>
      <c r="M154" s="3"/>
    </row>
    <row r="155" spans="1:13" s="4" customFormat="1" ht="18.75" customHeight="1">
      <c r="A155" s="478"/>
      <c r="B155" s="482"/>
      <c r="C155" s="89">
        <v>8</v>
      </c>
      <c r="D155" s="208" t="s">
        <v>147</v>
      </c>
      <c r="E155" s="197" t="s">
        <v>113</v>
      </c>
      <c r="F155" s="187" t="s">
        <v>7</v>
      </c>
      <c r="G155" s="153">
        <f>4.691+0.354-0.722</f>
        <v>4.323</v>
      </c>
      <c r="H155" s="188">
        <v>64000</v>
      </c>
      <c r="I155" s="188"/>
      <c r="J155" s="188"/>
      <c r="K155" s="188"/>
      <c r="L155" s="47" t="s">
        <v>4</v>
      </c>
      <c r="M155" s="3"/>
    </row>
    <row r="156" spans="1:13" s="4" customFormat="1" ht="19.5" customHeight="1">
      <c r="A156" s="478"/>
      <c r="B156" s="482"/>
      <c r="C156" s="161">
        <v>8</v>
      </c>
      <c r="D156" s="132" t="s">
        <v>127</v>
      </c>
      <c r="E156" s="139">
        <v>20</v>
      </c>
      <c r="F156" s="163" t="s">
        <v>7</v>
      </c>
      <c r="G156" s="295">
        <f>0.679+0.339</f>
        <v>1.018</v>
      </c>
      <c r="H156" s="164">
        <v>38000</v>
      </c>
      <c r="I156" s="164"/>
      <c r="J156" s="164"/>
      <c r="K156" s="164"/>
      <c r="L156" s="56" t="s">
        <v>97</v>
      </c>
      <c r="M156" s="3"/>
    </row>
    <row r="157" spans="1:13" s="4" customFormat="1" ht="19.5" customHeight="1">
      <c r="A157" s="478"/>
      <c r="B157" s="482"/>
      <c r="C157" s="161">
        <v>8</v>
      </c>
      <c r="D157" s="132" t="s">
        <v>175</v>
      </c>
      <c r="E157" s="427" t="s">
        <v>9</v>
      </c>
      <c r="F157" s="163" t="s">
        <v>7</v>
      </c>
      <c r="G157" s="295">
        <v>0.538</v>
      </c>
      <c r="H157" s="164">
        <v>57000</v>
      </c>
      <c r="I157" s="164"/>
      <c r="J157" s="164"/>
      <c r="K157" s="164"/>
      <c r="L157" s="56" t="s">
        <v>4</v>
      </c>
      <c r="M157" s="3"/>
    </row>
    <row r="158" spans="1:13" s="4" customFormat="1" ht="17.25" customHeight="1">
      <c r="A158" s="478"/>
      <c r="B158" s="482"/>
      <c r="C158" s="161">
        <v>5</v>
      </c>
      <c r="D158" s="162" t="s">
        <v>192</v>
      </c>
      <c r="E158" s="139">
        <v>20</v>
      </c>
      <c r="F158" s="163" t="s">
        <v>7</v>
      </c>
      <c r="G158" s="295">
        <f>16.573-0.222-1.113-1.779-5.718-0.667</f>
        <v>7.074</v>
      </c>
      <c r="H158" s="164">
        <v>62000</v>
      </c>
      <c r="I158" s="164"/>
      <c r="J158" s="164"/>
      <c r="K158" s="164"/>
      <c r="L158" s="56" t="s">
        <v>4</v>
      </c>
      <c r="M158" s="3"/>
    </row>
    <row r="159" spans="1:13" s="4" customFormat="1" ht="16.5" customHeight="1">
      <c r="A159" s="478"/>
      <c r="B159" s="484"/>
      <c r="C159" s="161">
        <v>5</v>
      </c>
      <c r="D159" s="162" t="s">
        <v>44</v>
      </c>
      <c r="E159" s="139" t="s">
        <v>12</v>
      </c>
      <c r="F159" s="163" t="s">
        <v>7</v>
      </c>
      <c r="G159" s="131">
        <f>0.849-0.208-0.427</f>
        <v>0.21400000000000002</v>
      </c>
      <c r="H159" s="164">
        <v>68000</v>
      </c>
      <c r="I159" s="164"/>
      <c r="J159" s="164"/>
      <c r="K159" s="164"/>
      <c r="L159" s="56" t="s">
        <v>4</v>
      </c>
      <c r="M159" s="3"/>
    </row>
    <row r="160" spans="1:13" s="4" customFormat="1" ht="16.5" customHeight="1" thickBot="1">
      <c r="A160" s="478"/>
      <c r="B160" s="485"/>
      <c r="C160" s="375" t="s">
        <v>129</v>
      </c>
      <c r="D160" s="376" t="s">
        <v>103</v>
      </c>
      <c r="E160" s="168" t="s">
        <v>9</v>
      </c>
      <c r="F160" s="373" t="s">
        <v>7</v>
      </c>
      <c r="G160" s="166">
        <v>0.114</v>
      </c>
      <c r="H160" s="242">
        <v>62000</v>
      </c>
      <c r="I160" s="242"/>
      <c r="J160" s="242"/>
      <c r="K160" s="242"/>
      <c r="L160" s="62" t="s">
        <v>97</v>
      </c>
      <c r="M160" s="3"/>
    </row>
    <row r="161" spans="1:13" s="4" customFormat="1" ht="16.5" customHeight="1" thickBot="1">
      <c r="A161" s="478"/>
      <c r="B161" s="87">
        <v>127</v>
      </c>
      <c r="C161" s="321">
        <v>6</v>
      </c>
      <c r="D161" s="322" t="s">
        <v>161</v>
      </c>
      <c r="E161" s="80" t="s">
        <v>9</v>
      </c>
      <c r="F161" s="116" t="s">
        <v>7</v>
      </c>
      <c r="G161" s="323">
        <f>0.356-0.156</f>
        <v>0.19999999999999998</v>
      </c>
      <c r="H161" s="284">
        <v>55000</v>
      </c>
      <c r="I161" s="284"/>
      <c r="J161" s="284"/>
      <c r="K161" s="284"/>
      <c r="L161" s="283" t="s">
        <v>4</v>
      </c>
      <c r="M161" s="3"/>
    </row>
    <row r="162" spans="1:13" s="4" customFormat="1" ht="15.75" customHeight="1">
      <c r="A162" s="478"/>
      <c r="B162" s="489" t="s">
        <v>25</v>
      </c>
      <c r="C162" s="167">
        <v>12</v>
      </c>
      <c r="D162" s="154" t="s">
        <v>154</v>
      </c>
      <c r="E162" s="315" t="s">
        <v>24</v>
      </c>
      <c r="F162" s="46" t="s">
        <v>7</v>
      </c>
      <c r="G162" s="199">
        <v>0.693</v>
      </c>
      <c r="H162" s="57">
        <v>69000</v>
      </c>
      <c r="I162" s="165"/>
      <c r="J162" s="165"/>
      <c r="K162" s="165"/>
      <c r="L162" s="46" t="s">
        <v>4</v>
      </c>
      <c r="M162" s="3"/>
    </row>
    <row r="163" spans="1:13" s="4" customFormat="1" ht="18" customHeight="1">
      <c r="A163" s="478"/>
      <c r="B163" s="491"/>
      <c r="C163" s="186">
        <v>10</v>
      </c>
      <c r="D163" s="119" t="s">
        <v>92</v>
      </c>
      <c r="E163" s="202" t="s">
        <v>12</v>
      </c>
      <c r="F163" s="47" t="s">
        <v>7</v>
      </c>
      <c r="G163" s="200">
        <f>15.942-2.869-5.419+19.9-0.288+1.716-1.442-7.649-3.177-0.569-5.402-0.566-0.264</f>
        <v>9.912999999999998</v>
      </c>
      <c r="H163" s="58">
        <v>72000</v>
      </c>
      <c r="I163" s="188"/>
      <c r="J163" s="188"/>
      <c r="K163" s="188"/>
      <c r="L163" s="47" t="s">
        <v>4</v>
      </c>
      <c r="M163" s="3"/>
    </row>
    <row r="164" spans="1:13" s="4" customFormat="1" ht="17.25" customHeight="1">
      <c r="A164" s="478"/>
      <c r="B164" s="491"/>
      <c r="C164" s="186">
        <v>10</v>
      </c>
      <c r="D164" s="45" t="s">
        <v>109</v>
      </c>
      <c r="E164" s="202" t="s">
        <v>9</v>
      </c>
      <c r="F164" s="47" t="s">
        <v>7</v>
      </c>
      <c r="G164" s="200">
        <f>8.102-0.531-0.808-3.51-0.271</f>
        <v>2.982000000000001</v>
      </c>
      <c r="H164" s="58">
        <v>66000</v>
      </c>
      <c r="I164" s="188"/>
      <c r="J164" s="188"/>
      <c r="K164" s="188"/>
      <c r="L164" s="47" t="s">
        <v>4</v>
      </c>
      <c r="M164" s="3"/>
    </row>
    <row r="165" spans="1:13" s="4" customFormat="1" ht="17.25" customHeight="1">
      <c r="A165" s="478"/>
      <c r="B165" s="491"/>
      <c r="C165" s="186">
        <v>10</v>
      </c>
      <c r="D165" s="45" t="s">
        <v>42</v>
      </c>
      <c r="E165" s="202" t="s">
        <v>19</v>
      </c>
      <c r="F165" s="47" t="s">
        <v>7</v>
      </c>
      <c r="G165" s="200">
        <v>0.281</v>
      </c>
      <c r="H165" s="58">
        <v>64000</v>
      </c>
      <c r="I165" s="188"/>
      <c r="J165" s="188"/>
      <c r="K165" s="188"/>
      <c r="L165" s="47" t="s">
        <v>4</v>
      </c>
      <c r="M165" s="3"/>
    </row>
    <row r="166" spans="1:13" s="4" customFormat="1" ht="21" customHeight="1" hidden="1">
      <c r="A166" s="478"/>
      <c r="B166" s="491"/>
      <c r="C166" s="228">
        <v>8</v>
      </c>
      <c r="D166" s="44" t="s">
        <v>65</v>
      </c>
      <c r="E166" s="229" t="s">
        <v>12</v>
      </c>
      <c r="F166" s="53" t="s">
        <v>7</v>
      </c>
      <c r="G166" s="230">
        <f>5.88-3.183</f>
        <v>2.697</v>
      </c>
      <c r="H166" s="60">
        <v>66000</v>
      </c>
      <c r="I166" s="110"/>
      <c r="J166" s="110"/>
      <c r="K166" s="110"/>
      <c r="L166" s="53" t="s">
        <v>4</v>
      </c>
      <c r="M166" s="3"/>
    </row>
    <row r="167" spans="1:13" s="4" customFormat="1" ht="17.25" customHeight="1" thickBot="1">
      <c r="A167" s="478"/>
      <c r="B167" s="491"/>
      <c r="C167" s="316">
        <v>8</v>
      </c>
      <c r="D167" s="226" t="s">
        <v>43</v>
      </c>
      <c r="E167" s="317">
        <v>20</v>
      </c>
      <c r="F167" s="76" t="s">
        <v>7</v>
      </c>
      <c r="G167" s="318">
        <v>0.124</v>
      </c>
      <c r="H167" s="288">
        <v>60000</v>
      </c>
      <c r="I167" s="164"/>
      <c r="J167" s="164"/>
      <c r="K167" s="164"/>
      <c r="L167" s="56" t="s">
        <v>4</v>
      </c>
      <c r="M167" s="3"/>
    </row>
    <row r="168" spans="1:13" s="4" customFormat="1" ht="17.25" customHeight="1">
      <c r="A168" s="478"/>
      <c r="B168" s="489" t="s">
        <v>63</v>
      </c>
      <c r="C168" s="326">
        <v>8</v>
      </c>
      <c r="D168" s="154" t="s">
        <v>132</v>
      </c>
      <c r="E168" s="377">
        <v>20</v>
      </c>
      <c r="F168" s="46" t="s">
        <v>7</v>
      </c>
      <c r="G168" s="199">
        <f>0.609-0.158</f>
        <v>0.45099999999999996</v>
      </c>
      <c r="H168" s="57">
        <v>68000</v>
      </c>
      <c r="I168" s="165"/>
      <c r="J168" s="165"/>
      <c r="K168" s="165"/>
      <c r="L168" s="46" t="s">
        <v>97</v>
      </c>
      <c r="M168" s="3"/>
    </row>
    <row r="169" spans="1:13" s="4" customFormat="1" ht="15.75" customHeight="1" thickBot="1">
      <c r="A169" s="478"/>
      <c r="B169" s="485"/>
      <c r="C169" s="241">
        <v>4</v>
      </c>
      <c r="D169" s="272" t="s">
        <v>156</v>
      </c>
      <c r="E169" s="330" t="s">
        <v>9</v>
      </c>
      <c r="F169" s="62" t="s">
        <v>7</v>
      </c>
      <c r="G169" s="286">
        <f>0.505-0.107</f>
        <v>0.398</v>
      </c>
      <c r="H169" s="189">
        <v>62000</v>
      </c>
      <c r="I169" s="242"/>
      <c r="J169" s="242"/>
      <c r="K169" s="242"/>
      <c r="L169" s="62" t="s">
        <v>97</v>
      </c>
      <c r="M169" s="3"/>
    </row>
    <row r="170" spans="1:13" s="4" customFormat="1" ht="16.5" customHeight="1" thickBot="1">
      <c r="A170" s="478"/>
      <c r="B170" s="360">
        <v>76</v>
      </c>
      <c r="C170" s="324">
        <v>4</v>
      </c>
      <c r="D170" s="181" t="s">
        <v>47</v>
      </c>
      <c r="E170" s="325">
        <v>20</v>
      </c>
      <c r="F170" s="118" t="s">
        <v>7</v>
      </c>
      <c r="G170" s="198">
        <f>0.534</f>
        <v>0.534</v>
      </c>
      <c r="H170" s="156">
        <v>38000</v>
      </c>
      <c r="I170" s="182"/>
      <c r="J170" s="182"/>
      <c r="K170" s="182"/>
      <c r="L170" s="118" t="s">
        <v>4</v>
      </c>
      <c r="M170" s="3"/>
    </row>
    <row r="171" spans="1:13" s="4" customFormat="1" ht="16.5" customHeight="1">
      <c r="A171" s="478"/>
      <c r="B171" s="486">
        <v>57</v>
      </c>
      <c r="C171" s="380">
        <v>8</v>
      </c>
      <c r="D171" s="250" t="s">
        <v>64</v>
      </c>
      <c r="E171" s="381" t="s">
        <v>9</v>
      </c>
      <c r="F171" s="251" t="s">
        <v>7</v>
      </c>
      <c r="G171" s="382">
        <f>7.645-1.54-1.413-0.181-0.294</f>
        <v>4.217</v>
      </c>
      <c r="H171" s="383">
        <v>66000</v>
      </c>
      <c r="I171" s="285"/>
      <c r="J171" s="285"/>
      <c r="K171" s="285"/>
      <c r="L171" s="251" t="s">
        <v>4</v>
      </c>
      <c r="M171" s="3"/>
    </row>
    <row r="172" spans="1:13" s="4" customFormat="1" ht="16.5" customHeight="1" thickBot="1">
      <c r="A172" s="478"/>
      <c r="B172" s="488"/>
      <c r="C172" s="241">
        <v>5</v>
      </c>
      <c r="D172" s="272" t="s">
        <v>48</v>
      </c>
      <c r="E172" s="330">
        <v>20</v>
      </c>
      <c r="F172" s="62" t="s">
        <v>7</v>
      </c>
      <c r="G172" s="469">
        <f>2.5-0.45-0.065-0.069-1.145-0.204-0.197-0.112</f>
        <v>0.25799999999999995</v>
      </c>
      <c r="H172" s="189">
        <v>65000</v>
      </c>
      <c r="I172" s="242"/>
      <c r="J172" s="242"/>
      <c r="K172" s="242"/>
      <c r="L172" s="62" t="s">
        <v>4</v>
      </c>
      <c r="M172" s="3"/>
    </row>
    <row r="173" spans="1:13" s="4" customFormat="1" ht="16.5" customHeight="1" thickBot="1">
      <c r="A173" s="478"/>
      <c r="B173" s="87" t="s">
        <v>202</v>
      </c>
      <c r="C173" s="470"/>
      <c r="D173" s="471" t="s">
        <v>203</v>
      </c>
      <c r="E173" s="127"/>
      <c r="F173" s="283" t="s">
        <v>7</v>
      </c>
      <c r="G173" s="472">
        <v>1.65</v>
      </c>
      <c r="H173" s="473">
        <v>48000</v>
      </c>
      <c r="I173" s="284"/>
      <c r="J173" s="284"/>
      <c r="K173" s="284"/>
      <c r="L173" s="283" t="s">
        <v>4</v>
      </c>
      <c r="M173" s="3"/>
    </row>
    <row r="174" spans="1:13" s="4" customFormat="1" ht="20.25" customHeight="1" thickBot="1">
      <c r="A174" s="478"/>
      <c r="B174" s="207" t="s">
        <v>33</v>
      </c>
      <c r="C174" s="204">
        <v>7.7</v>
      </c>
      <c r="D174" s="181" t="s">
        <v>34</v>
      </c>
      <c r="E174" s="205"/>
      <c r="F174" s="118" t="s">
        <v>7</v>
      </c>
      <c r="G174" s="198">
        <v>2.72</v>
      </c>
      <c r="H174" s="156">
        <v>55000</v>
      </c>
      <c r="I174" s="182"/>
      <c r="J174" s="182"/>
      <c r="K174" s="182"/>
      <c r="L174" s="118" t="s">
        <v>4</v>
      </c>
      <c r="M174" s="3"/>
    </row>
    <row r="175" spans="1:13" s="4" customFormat="1" ht="20.25" customHeight="1" thickBot="1">
      <c r="A175" s="478"/>
      <c r="B175" s="207" t="s">
        <v>35</v>
      </c>
      <c r="C175" s="204">
        <v>6.5</v>
      </c>
      <c r="D175" s="181" t="s">
        <v>36</v>
      </c>
      <c r="E175" s="205"/>
      <c r="F175" s="118" t="s">
        <v>7</v>
      </c>
      <c r="G175" s="198">
        <v>1.92</v>
      </c>
      <c r="H175" s="156">
        <v>55000</v>
      </c>
      <c r="I175" s="182"/>
      <c r="J175" s="182"/>
      <c r="K175" s="182"/>
      <c r="L175" s="118" t="s">
        <v>4</v>
      </c>
      <c r="M175" s="3"/>
    </row>
    <row r="176" spans="1:13" s="4" customFormat="1" ht="20.25" customHeight="1" thickBot="1">
      <c r="A176" s="478"/>
      <c r="B176" s="207" t="s">
        <v>37</v>
      </c>
      <c r="C176" s="204">
        <v>6.88</v>
      </c>
      <c r="D176" s="181" t="s">
        <v>38</v>
      </c>
      <c r="E176" s="205"/>
      <c r="F176" s="118" t="s">
        <v>7</v>
      </c>
      <c r="G176" s="198">
        <v>2.65</v>
      </c>
      <c r="H176" s="156">
        <v>55000</v>
      </c>
      <c r="I176" s="182"/>
      <c r="J176" s="182"/>
      <c r="K176" s="182"/>
      <c r="L176" s="118" t="s">
        <v>4</v>
      </c>
      <c r="M176" s="3"/>
    </row>
    <row r="177" spans="1:13" s="4" customFormat="1" ht="20.25" customHeight="1" thickBot="1">
      <c r="A177" s="478"/>
      <c r="B177" s="207" t="s">
        <v>26</v>
      </c>
      <c r="C177" s="204">
        <v>6.5</v>
      </c>
      <c r="D177" s="181" t="s">
        <v>130</v>
      </c>
      <c r="E177" s="205"/>
      <c r="F177" s="118" t="s">
        <v>7</v>
      </c>
      <c r="G177" s="198">
        <f>4.01-0.56</f>
        <v>3.4499999999999997</v>
      </c>
      <c r="H177" s="156">
        <v>65000</v>
      </c>
      <c r="I177" s="182"/>
      <c r="J177" s="182"/>
      <c r="K177" s="182"/>
      <c r="L177" s="118" t="s">
        <v>4</v>
      </c>
      <c r="M177" s="3"/>
    </row>
    <row r="178" spans="1:12" s="4" customFormat="1" ht="38.25" customHeight="1">
      <c r="A178" s="478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s="4" customFormat="1" ht="16.5" customHeight="1">
      <c r="A179" s="478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s="4" customFormat="1" ht="16.5" customHeight="1">
      <c r="A180" s="478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4" customFormat="1" ht="36.75" customHeight="1">
      <c r="A181" s="478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s="4" customFormat="1" ht="16.5" customHeight="1">
      <c r="A182" s="478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4" customFormat="1" ht="39.75" customHeight="1">
      <c r="A183" s="478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s="4" customFormat="1" ht="38.25" customHeight="1">
      <c r="A184" s="47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s="4" customFormat="1" ht="27.75" customHeight="1">
      <c r="A185" s="47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s="4" customFormat="1" ht="16.5" customHeight="1">
      <c r="A186" s="47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s="4" customFormat="1" ht="18.75" customHeight="1">
      <c r="A187" s="47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s="4" customFormat="1" ht="18.75" customHeight="1">
      <c r="A188" s="47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s="4" customFormat="1" ht="18.75" customHeight="1">
      <c r="A189" s="478"/>
      <c r="B189" s="28"/>
      <c r="C189" s="28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s="4" customFormat="1" ht="18.75" customHeight="1">
      <c r="A190" s="478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s="4" customFormat="1" ht="21" customHeight="1">
      <c r="A191" s="478"/>
      <c r="B191" s="14"/>
      <c r="C191" s="14"/>
      <c r="D191" s="30"/>
      <c r="E191" s="15"/>
      <c r="F191" s="31"/>
      <c r="G191" s="32"/>
      <c r="H191" s="15"/>
      <c r="I191" s="15"/>
      <c r="J191" s="15"/>
      <c r="K191" s="15"/>
      <c r="L191" s="33"/>
    </row>
    <row r="192" spans="1:12" s="4" customFormat="1" ht="17.25" customHeight="1">
      <c r="A192" s="478"/>
      <c r="B192" s="15"/>
      <c r="C192" s="29"/>
      <c r="D192" s="15"/>
      <c r="E192" s="34"/>
      <c r="F192" s="31"/>
      <c r="G192" s="32"/>
      <c r="H192" s="15"/>
      <c r="I192" s="15"/>
      <c r="J192" s="15"/>
      <c r="K192" s="15"/>
      <c r="L192" s="33"/>
    </row>
    <row r="193" spans="1:13" s="5" customFormat="1" ht="18" customHeight="1">
      <c r="A193" s="478"/>
      <c r="B193" s="15"/>
      <c r="C193" s="34"/>
      <c r="D193" s="15"/>
      <c r="E193" s="34"/>
      <c r="F193" s="31"/>
      <c r="G193" s="32"/>
      <c r="H193" s="15"/>
      <c r="I193" s="15"/>
      <c r="J193" s="15"/>
      <c r="K193" s="15"/>
      <c r="L193" s="33"/>
      <c r="M193" s="4"/>
    </row>
    <row r="194" spans="1:12" s="5" customFormat="1" ht="27" customHeight="1">
      <c r="A194" s="478"/>
      <c r="B194" s="15"/>
      <c r="C194" s="34"/>
      <c r="D194" s="15"/>
      <c r="E194" s="34"/>
      <c r="F194" s="31"/>
      <c r="G194" s="32"/>
      <c r="H194" s="15"/>
      <c r="I194" s="15"/>
      <c r="J194" s="15"/>
      <c r="K194" s="15"/>
      <c r="L194" s="33"/>
    </row>
    <row r="195" spans="1:12" s="5" customFormat="1" ht="18.75" customHeight="1">
      <c r="A195" s="478"/>
      <c r="B195" s="15"/>
      <c r="C195" s="34"/>
      <c r="D195" s="15"/>
      <c r="E195" s="34"/>
      <c r="F195" s="31"/>
      <c r="G195" s="32"/>
      <c r="H195" s="15"/>
      <c r="I195" s="15"/>
      <c r="J195" s="15"/>
      <c r="K195" s="15"/>
      <c r="L195" s="33"/>
    </row>
    <row r="196" spans="1:12" s="5" customFormat="1" ht="18.75" customHeight="1">
      <c r="A196" s="478"/>
      <c r="B196" s="15"/>
      <c r="C196" s="34"/>
      <c r="D196" s="15"/>
      <c r="E196" s="34"/>
      <c r="F196" s="31"/>
      <c r="G196" s="32"/>
      <c r="H196" s="15"/>
      <c r="I196" s="15"/>
      <c r="J196" s="15"/>
      <c r="K196" s="15"/>
      <c r="L196" s="33"/>
    </row>
    <row r="197" spans="1:12" s="5" customFormat="1" ht="26.25" customHeight="1">
      <c r="A197" s="478"/>
      <c r="B197" s="15"/>
      <c r="C197" s="34"/>
      <c r="D197" s="15"/>
      <c r="E197" s="34"/>
      <c r="F197" s="31"/>
      <c r="G197" s="32"/>
      <c r="H197" s="15"/>
      <c r="I197" s="15"/>
      <c r="J197" s="15"/>
      <c r="K197" s="15"/>
      <c r="L197" s="33"/>
    </row>
    <row r="198" spans="1:12" s="5" customFormat="1" ht="19.5" customHeight="1">
      <c r="A198" s="478"/>
      <c r="B198" s="15"/>
      <c r="C198" s="34"/>
      <c r="D198" s="15"/>
      <c r="E198" s="34"/>
      <c r="F198" s="31"/>
      <c r="G198" s="32"/>
      <c r="H198" s="15"/>
      <c r="I198" s="15"/>
      <c r="J198" s="15"/>
      <c r="K198" s="15"/>
      <c r="L198" s="33"/>
    </row>
    <row r="199" spans="1:12" s="5" customFormat="1" ht="18" customHeight="1">
      <c r="A199" s="478"/>
      <c r="B199" s="15"/>
      <c r="C199" s="34"/>
      <c r="D199" s="15"/>
      <c r="E199" s="34"/>
      <c r="F199" s="31"/>
      <c r="G199" s="32"/>
      <c r="H199" s="15"/>
      <c r="I199" s="15"/>
      <c r="J199" s="15"/>
      <c r="K199" s="15"/>
      <c r="L199" s="33"/>
    </row>
    <row r="200" spans="1:12" s="5" customFormat="1" ht="18.75" customHeight="1">
      <c r="A200" s="478"/>
      <c r="B200" s="15"/>
      <c r="C200" s="34"/>
      <c r="D200" s="15"/>
      <c r="E200" s="34"/>
      <c r="F200" s="31"/>
      <c r="G200" s="32"/>
      <c r="H200" s="15"/>
      <c r="I200" s="15"/>
      <c r="J200" s="15"/>
      <c r="K200" s="15"/>
      <c r="L200" s="33"/>
    </row>
    <row r="201" spans="1:12" s="5" customFormat="1" ht="19.5" customHeight="1">
      <c r="A201" s="478"/>
      <c r="B201" s="15"/>
      <c r="C201" s="34"/>
      <c r="D201" s="15"/>
      <c r="E201" s="34"/>
      <c r="F201" s="31"/>
      <c r="G201" s="32"/>
      <c r="H201" s="15"/>
      <c r="I201" s="15"/>
      <c r="J201" s="15"/>
      <c r="K201" s="15"/>
      <c r="L201" s="33"/>
    </row>
    <row r="202" spans="1:12" s="5" customFormat="1" ht="19.5" customHeight="1">
      <c r="A202" s="478"/>
      <c r="B202" s="15"/>
      <c r="C202" s="34"/>
      <c r="D202" s="15"/>
      <c r="E202" s="34"/>
      <c r="F202" s="31"/>
      <c r="G202" s="32"/>
      <c r="H202" s="15"/>
      <c r="I202" s="15"/>
      <c r="J202" s="15"/>
      <c r="K202" s="15"/>
      <c r="L202" s="33"/>
    </row>
    <row r="203" spans="1:12" s="5" customFormat="1" ht="17.25" customHeight="1">
      <c r="A203" s="478"/>
      <c r="B203" s="15"/>
      <c r="C203" s="34"/>
      <c r="D203" s="15"/>
      <c r="E203" s="34"/>
      <c r="F203" s="31"/>
      <c r="G203" s="32"/>
      <c r="H203" s="15"/>
      <c r="I203" s="15"/>
      <c r="J203" s="15"/>
      <c r="K203" s="15"/>
      <c r="L203" s="33"/>
    </row>
    <row r="204" spans="1:12" s="5" customFormat="1" ht="17.25" customHeight="1">
      <c r="A204" s="478"/>
      <c r="B204" s="15"/>
      <c r="C204" s="34"/>
      <c r="D204" s="15"/>
      <c r="E204" s="34"/>
      <c r="F204" s="31"/>
      <c r="G204" s="32"/>
      <c r="H204" s="15"/>
      <c r="I204" s="15"/>
      <c r="J204" s="15"/>
      <c r="K204" s="15"/>
      <c r="L204" s="33"/>
    </row>
    <row r="205" spans="1:12" s="5" customFormat="1" ht="17.25" customHeight="1">
      <c r="A205" s="478"/>
      <c r="B205" s="15"/>
      <c r="C205" s="34"/>
      <c r="D205" s="15"/>
      <c r="E205" s="34"/>
      <c r="F205" s="31"/>
      <c r="G205" s="32"/>
      <c r="H205" s="15"/>
      <c r="I205" s="15"/>
      <c r="J205" s="15"/>
      <c r="K205" s="15"/>
      <c r="L205" s="33"/>
    </row>
    <row r="206" spans="1:12" s="5" customFormat="1" ht="22.5" customHeight="1">
      <c r="A206" s="478"/>
      <c r="B206" s="15"/>
      <c r="C206" s="34"/>
      <c r="D206" s="3"/>
      <c r="E206" s="13"/>
      <c r="F206" s="10"/>
      <c r="G206" s="11"/>
      <c r="H206" s="3"/>
      <c r="I206" s="3"/>
      <c r="J206" s="3"/>
      <c r="K206" s="3"/>
      <c r="L206" s="12"/>
    </row>
    <row r="207" spans="1:12" s="5" customFormat="1" ht="19.5" customHeight="1">
      <c r="A207" s="478"/>
      <c r="B207" s="3"/>
      <c r="C207" s="13"/>
      <c r="D207" s="3"/>
      <c r="E207" s="13"/>
      <c r="F207" s="10"/>
      <c r="G207" s="11"/>
      <c r="H207" s="3"/>
      <c r="I207" s="3"/>
      <c r="J207" s="3"/>
      <c r="K207" s="3"/>
      <c r="L207" s="12"/>
    </row>
    <row r="208" spans="1:12" s="5" customFormat="1" ht="17.25" customHeight="1">
      <c r="A208" s="478"/>
      <c r="B208" s="3"/>
      <c r="C208" s="13"/>
      <c r="D208" s="3"/>
      <c r="E208" s="13"/>
      <c r="F208" s="10"/>
      <c r="G208" s="11"/>
      <c r="H208" s="3"/>
      <c r="I208" s="3"/>
      <c r="J208" s="3"/>
      <c r="K208" s="3"/>
      <c r="L208" s="12"/>
    </row>
    <row r="209" spans="1:12" s="5" customFormat="1" ht="16.5" customHeight="1">
      <c r="A209" s="478"/>
      <c r="B209" s="3"/>
      <c r="C209" s="13"/>
      <c r="D209" s="3"/>
      <c r="E209" s="13"/>
      <c r="F209" s="10"/>
      <c r="G209" s="11"/>
      <c r="H209" s="3"/>
      <c r="I209" s="3"/>
      <c r="J209" s="3"/>
      <c r="K209" s="3"/>
      <c r="L209" s="12"/>
    </row>
    <row r="210" spans="1:12" s="5" customFormat="1" ht="17.25" customHeight="1">
      <c r="A210" s="478"/>
      <c r="B210" s="3"/>
      <c r="C210" s="13"/>
      <c r="D210" s="3"/>
      <c r="E210" s="13"/>
      <c r="F210" s="10"/>
      <c r="G210" s="11"/>
      <c r="H210" s="3"/>
      <c r="I210" s="3"/>
      <c r="J210" s="3"/>
      <c r="K210" s="3"/>
      <c r="L210" s="12"/>
    </row>
    <row r="211" spans="1:12" s="5" customFormat="1" ht="17.25" customHeight="1">
      <c r="A211" s="478"/>
      <c r="B211" s="3"/>
      <c r="C211" s="13"/>
      <c r="D211" s="3"/>
      <c r="E211" s="13"/>
      <c r="F211" s="10"/>
      <c r="G211" s="11"/>
      <c r="H211" s="3"/>
      <c r="I211" s="3"/>
      <c r="J211" s="3"/>
      <c r="K211" s="3"/>
      <c r="L211" s="12"/>
    </row>
    <row r="212" spans="1:13" s="5" customFormat="1" ht="17.25" customHeight="1">
      <c r="A212" s="478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  <c r="M212" s="4"/>
    </row>
    <row r="213" spans="1:13" s="5" customFormat="1" ht="16.5" customHeight="1">
      <c r="A213" s="478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  <c r="M213" s="4"/>
    </row>
    <row r="214" spans="1:13" s="5" customFormat="1" ht="17.25" customHeight="1">
      <c r="A214" s="478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  <c r="M214" s="4"/>
    </row>
    <row r="215" spans="1:13" s="5" customFormat="1" ht="18" customHeight="1">
      <c r="A215" s="478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  <c r="M215" s="4"/>
    </row>
    <row r="216" spans="1:13" s="5" customFormat="1" ht="18" customHeight="1">
      <c r="A216" s="478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  <c r="M216" s="4"/>
    </row>
    <row r="217" spans="1:13" s="5" customFormat="1" ht="18" customHeight="1">
      <c r="A217" s="478"/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  <c r="M217" s="4"/>
    </row>
    <row r="218" spans="1:13" s="5" customFormat="1" ht="18" customHeight="1">
      <c r="A218" s="478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4"/>
    </row>
    <row r="219" spans="1:13" s="5" customFormat="1" ht="17.25" customHeight="1" thickBot="1">
      <c r="A219" s="479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4"/>
    </row>
    <row r="220" spans="1:13" s="5" customFormat="1" ht="17.25" customHeight="1">
      <c r="A220" s="475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2" s="4" customFormat="1" ht="16.5" customHeight="1">
      <c r="A221" s="476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</row>
    <row r="222" spans="1:12" s="4" customFormat="1" ht="18.75">
      <c r="A222" s="476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</row>
    <row r="223" spans="1:12" s="4" customFormat="1" ht="17.25" customHeight="1">
      <c r="A223" s="476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</row>
    <row r="224" spans="1:12" s="4" customFormat="1" ht="15.75" customHeight="1">
      <c r="A224" s="476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</row>
    <row r="225" spans="1:12" s="4" customFormat="1" ht="18.75" customHeight="1">
      <c r="A225" s="476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</row>
    <row r="226" spans="1:12" s="4" customFormat="1" ht="18.75">
      <c r="A226" s="476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7.25" customHeight="1">
      <c r="A227" s="476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4" customFormat="1" ht="15.75" customHeight="1">
      <c r="A228" s="22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2" s="4" customFormat="1" ht="18" customHeight="1">
      <c r="A229" s="22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5.75" customHeight="1">
      <c r="A230" s="22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6.5" customHeight="1" thickBot="1">
      <c r="A231" s="22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5.75" customHeight="1">
      <c r="A232" s="16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5" customFormat="1" ht="18" customHeight="1">
      <c r="A233" s="17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3" s="5" customFormat="1" ht="20.25" customHeight="1">
      <c r="A234" s="17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  <c r="M234" s="4"/>
    </row>
    <row r="235" spans="1:13" s="5" customFormat="1" ht="17.25" customHeight="1">
      <c r="A235" s="17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  <c r="M235" s="4"/>
    </row>
    <row r="236" spans="1:13" s="5" customFormat="1" ht="15" customHeight="1">
      <c r="A236" s="17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  <c r="M236" s="4"/>
    </row>
    <row r="237" spans="1:13" s="5" customFormat="1" ht="15" customHeight="1">
      <c r="A237" s="17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  <c r="M237" s="4"/>
    </row>
    <row r="238" spans="1:13" s="5" customFormat="1" ht="18.75">
      <c r="A238" s="17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  <c r="M238" s="4"/>
    </row>
    <row r="239" spans="1:13" s="5" customFormat="1" ht="18.75">
      <c r="A239" s="17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8.75">
      <c r="A240" s="17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9.5" thickBot="1">
      <c r="A241" s="18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2" s="5" customFormat="1" ht="18.75">
      <c r="A242" s="19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</row>
    <row r="243" spans="1:13" s="4" customFormat="1" ht="18.75">
      <c r="A243" s="20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5"/>
    </row>
    <row r="244" spans="1:13" s="4" customFormat="1" ht="18.75">
      <c r="A244" s="20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5"/>
    </row>
    <row r="245" spans="1:13" s="4" customFormat="1" ht="18.75">
      <c r="A245" s="20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5"/>
    </row>
    <row r="246" spans="1:13" s="4" customFormat="1" ht="18.75">
      <c r="A246" s="20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5"/>
    </row>
    <row r="247" spans="1:13" s="4" customFormat="1" ht="18.75">
      <c r="A247" s="20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5"/>
    </row>
    <row r="248" spans="1:13" s="4" customFormat="1" ht="18.75">
      <c r="A248" s="20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7"/>
    </row>
    <row r="249" spans="1:13" s="4" customFormat="1" ht="18.75">
      <c r="A249" s="20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7"/>
    </row>
    <row r="250" spans="1:13" s="4" customFormat="1" ht="18.75">
      <c r="A250" s="21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12"/>
    </row>
    <row r="251" spans="2:13" s="4" customFormat="1" ht="18.75"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12"/>
    </row>
    <row r="252" spans="2:13" s="4" customFormat="1" ht="18.75"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12"/>
    </row>
    <row r="253" spans="2:13" s="4" customFormat="1" ht="18.75"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12"/>
    </row>
    <row r="254" spans="2:13" s="4" customFormat="1" ht="18.75"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12"/>
    </row>
    <row r="255" spans="2:13" s="4" customFormat="1" ht="18.75"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4" customFormat="1" ht="18.75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1:13" s="4" customFormat="1" ht="17.25" customHeight="1">
      <c r="A257" s="6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1:13" s="4" customFormat="1" ht="17.25" customHeight="1">
      <c r="A258" s="6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1:13" s="4" customFormat="1" ht="17.25" customHeight="1">
      <c r="A259" s="6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1:13" s="4" customFormat="1" ht="17.25" customHeight="1">
      <c r="A260" s="6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1:13" s="4" customFormat="1" ht="17.25" customHeight="1">
      <c r="A261" s="6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1:13" s="4" customFormat="1" ht="17.25" customHeight="1">
      <c r="A262" s="6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1:13" s="4" customFormat="1" ht="17.25" customHeight="1">
      <c r="A263" s="6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4" customFormat="1" ht="17.25" customHeight="1">
      <c r="A264" s="6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2:13" s="4" customFormat="1" ht="18.75"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2:13" s="4" customFormat="1" ht="18" customHeight="1"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2:13" s="4" customFormat="1" ht="18" customHeight="1"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2:13" s="4" customFormat="1" ht="18" customHeight="1"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9.5" customHeight="1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9.5" customHeight="1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.75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1:13" s="4" customFormat="1" ht="18.75">
      <c r="A272" s="5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1:13" s="5" customFormat="1" ht="18.75">
      <c r="A273" s="4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8.75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8.75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2:13" s="4" customFormat="1" ht="18.75"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2:13" s="4" customFormat="1" ht="18.75"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8.75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 customHeight="1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 customHeight="1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1:13" s="4" customFormat="1" ht="18.75" customHeight="1">
      <c r="A281" s="5"/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5" customFormat="1" ht="18.75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5" customFormat="1" ht="18.75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5" customFormat="1" ht="18.75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5" customFormat="1" ht="18.75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5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1:13" s="5" customFormat="1" ht="18.75">
      <c r="A287" s="7"/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7" customFormat="1" ht="18.75" customHeight="1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1:13" s="7" customFormat="1" ht="18.75" customHeight="1">
      <c r="A289" s="14"/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14" customFormat="1" ht="21" customHeight="1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1:13" s="14" customFormat="1" ht="21" customHeight="1">
      <c r="A291" s="7"/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7" customFormat="1" ht="18.75">
      <c r="A292" s="9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9" customFormat="1" ht="18.75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9" customFormat="1" ht="20.25" customHeight="1">
      <c r="A294" s="7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7" customFormat="1" ht="8.25" customHeight="1">
      <c r="A295" s="8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2:13" s="8" customFormat="1" ht="26.25" customHeight="1"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2:13" s="8" customFormat="1" ht="16.5" customHeight="1"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1:13" s="8" customFormat="1" ht="27.75" customHeight="1">
      <c r="A298" s="2"/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</sheetData>
  <sheetProtection/>
  <mergeCells count="37">
    <mergeCell ref="B1:L1"/>
    <mergeCell ref="B2:L2"/>
    <mergeCell ref="B3:L3"/>
    <mergeCell ref="B4:L4"/>
    <mergeCell ref="B7:L7"/>
    <mergeCell ref="B6:L6"/>
    <mergeCell ref="B5:L5"/>
    <mergeCell ref="L9:L10"/>
    <mergeCell ref="G9:G10"/>
    <mergeCell ref="B11:B16"/>
    <mergeCell ref="E9:E10"/>
    <mergeCell ref="A8:L8"/>
    <mergeCell ref="H9:H10"/>
    <mergeCell ref="F9:F10"/>
    <mergeCell ref="D9:D10"/>
    <mergeCell ref="C9:C10"/>
    <mergeCell ref="B168:B169"/>
    <mergeCell ref="B75:B81"/>
    <mergeCell ref="B144:B160"/>
    <mergeCell ref="B171:B172"/>
    <mergeCell ref="B21:B26"/>
    <mergeCell ref="B47:B56"/>
    <mergeCell ref="B162:B167"/>
    <mergeCell ref="B103:B117"/>
    <mergeCell ref="B58:B74"/>
    <mergeCell ref="B120:B134"/>
    <mergeCell ref="A220:A227"/>
    <mergeCell ref="A10:A219"/>
    <mergeCell ref="B9:B10"/>
    <mergeCell ref="B82:B102"/>
    <mergeCell ref="B27:B32"/>
    <mergeCell ref="B34:B39"/>
    <mergeCell ref="B40:B46"/>
    <mergeCell ref="B17:B19"/>
    <mergeCell ref="B136:B143"/>
    <mergeCell ref="B118:B119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2020-06-01T05:17:40Z</cp:lastPrinted>
  <dcterms:created xsi:type="dcterms:W3CDTF">2010-08-04T06:04:22Z</dcterms:created>
  <dcterms:modified xsi:type="dcterms:W3CDTF">2020-06-01T05:25:40Z</dcterms:modified>
  <cp:category/>
  <cp:version/>
  <cp:contentType/>
  <cp:contentStatus/>
</cp:coreProperties>
</file>