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0445" windowHeight="7305" activeTab="0"/>
  </bookViews>
  <sheets>
    <sheet name="Трубы нефте-газопроводные" sheetId="1" r:id="rId1"/>
  </sheets>
  <definedNames/>
  <calcPr fullCalcOnLoad="1" refMode="R1C1"/>
</workbook>
</file>

<file path=xl/sharedStrings.xml><?xml version="1.0" encoding="utf-8"?>
<sst xmlns="http://schemas.openxmlformats.org/spreadsheetml/2006/main" count="656" uniqueCount="213">
  <si>
    <t>№</t>
  </si>
  <si>
    <t>Характеристика</t>
  </si>
  <si>
    <t>ИНН/КПП 7449063866/745301001</t>
  </si>
  <si>
    <t>Склад</t>
  </si>
  <si>
    <t>Челябинск</t>
  </si>
  <si>
    <t>Цена руб/тн с НДС</t>
  </si>
  <si>
    <t>Ед. изм.</t>
  </si>
  <si>
    <t>тн</t>
  </si>
  <si>
    <t>Кол-во</t>
  </si>
  <si>
    <t>09Г2С</t>
  </si>
  <si>
    <t>Стенка</t>
  </si>
  <si>
    <t xml:space="preserve">Сталь </t>
  </si>
  <si>
    <t>________</t>
  </si>
  <si>
    <t>13ХФА</t>
  </si>
  <si>
    <t>10Г2ФБЮ</t>
  </si>
  <si>
    <t>Диаметр труб</t>
  </si>
  <si>
    <t>К60</t>
  </si>
  <si>
    <t>К 52</t>
  </si>
  <si>
    <t>К56/2</t>
  </si>
  <si>
    <t>17Г1С</t>
  </si>
  <si>
    <t>под заказ</t>
  </si>
  <si>
    <t>ОБС 120</t>
  </si>
  <si>
    <t>К50</t>
  </si>
  <si>
    <t>К55</t>
  </si>
  <si>
    <t>К56</t>
  </si>
  <si>
    <t>Ту 1381-012-05757848-2005 К55 ВМЗ 2014 г. в ВУС изоляции  11,95 м</t>
  </si>
  <si>
    <t>Ту 1381-012-05757848-2005 К60 в ВУС изоляции 2011 год 11,6 м</t>
  </si>
  <si>
    <t>20ФА</t>
  </si>
  <si>
    <t>ТУ 1381-046-05757848-2009 К50 ВУС изоляция ВМЗ 11,41 11,28</t>
  </si>
  <si>
    <t>Ту 1381-012-05757848-2005 К60 ВМЗ 2016 11,95 м</t>
  </si>
  <si>
    <t>12Г2СБ</t>
  </si>
  <si>
    <t>К52</t>
  </si>
  <si>
    <t>ТУ 1381-051-05757848-2011 К 56 в ВУС изоляции 2015 г. 12,14 м</t>
  </si>
  <si>
    <t>ТУ 1381-012-05757848-2005 К 60 ВМЗ 2011 г  3 шт в ВУС изоляции 2011 год 11,62/11,61/11,4</t>
  </si>
  <si>
    <t>Гост 8732-78 10,3/10,78/11,21</t>
  </si>
  <si>
    <t>ТУ 1317-006.1-593377520-03  13ХФА ВТЗ 2017 г. 11,73/11,74/11,73/9,85/11,01/11,77</t>
  </si>
  <si>
    <t>ТУ 14-156-90-2009  с/ш  ВТЗ  2014 г. 11,53/11,13/9,2/9,93/</t>
  </si>
  <si>
    <t>ТУ 14-3Р-124-2012  К 52 ВТЗ 2016 г. 4 шт 11,05/11,07/10,94/10,98</t>
  </si>
  <si>
    <t>Челябинск*</t>
  </si>
  <si>
    <t>Гост 10706-76 09г2с ИТЗ 2014  3 шт</t>
  </si>
  <si>
    <t>ТУ 1381-016-00186654-2010 К 52  ЧТПЗ 2014 г.  11,98м</t>
  </si>
  <si>
    <t>Гост 10705-80 09Г2С 1 шт. СЭП 11,19</t>
  </si>
  <si>
    <t>ТУ 14-3Р-127-09 К 52 ЧТПЗ  11,38</t>
  </si>
  <si>
    <t>Гост 8732-78 К 52  11,72</t>
  </si>
  <si>
    <t>ТУ 1381-012-05757848-2005 Деловой отход 2016 год 4,03м</t>
  </si>
  <si>
    <t>Гост 10706-76 К60 2017г 11.15м</t>
  </si>
  <si>
    <t>ТУ 1381-012-05757848-2005 К60 ВМЗ в ВУС изоляции 11,61/11,60</t>
  </si>
  <si>
    <t>Восстановленная 11,39/11,53/11,42</t>
  </si>
  <si>
    <t>ТУ 1381-012-05757848-2005 в ВУС изоляции К55 ВМЗ 2 шт 11,76/11,49</t>
  </si>
  <si>
    <t>ТУ 14-3Р-124-2012 К 52 ВТЗ 11.15 г. В ВУС изоляции 9 шт 99,84 м</t>
  </si>
  <si>
    <t>Гост 8732-78 ст.20 7,15/7,07</t>
  </si>
  <si>
    <t xml:space="preserve">Гост 8732-78 ст.20 </t>
  </si>
  <si>
    <t>ОБС 102</t>
  </si>
  <si>
    <r>
      <rPr>
        <b/>
        <sz val="20"/>
        <color indexed="8"/>
        <rFont val="Calibri"/>
        <family val="2"/>
      </rPr>
      <t xml:space="preserve">Офис : г.Екатеринбург ул.Ткачей 23 оф.314 </t>
    </r>
    <r>
      <rPr>
        <b/>
        <sz val="14"/>
        <color indexed="8"/>
        <rFont val="Calibri"/>
        <family val="2"/>
      </rPr>
      <t xml:space="preserve">  </t>
    </r>
    <r>
      <rPr>
        <b/>
        <sz val="18"/>
        <color indexed="8"/>
        <rFont val="Calibri"/>
        <family val="2"/>
      </rPr>
      <t xml:space="preserve"> </t>
    </r>
    <r>
      <rPr>
        <b/>
        <sz val="18"/>
        <color indexed="18"/>
        <rFont val="Calibri"/>
        <family val="2"/>
      </rPr>
      <t xml:space="preserve"> </t>
    </r>
    <r>
      <rPr>
        <b/>
        <sz val="28"/>
        <color indexed="10"/>
        <rFont val="Calibri"/>
        <family val="2"/>
      </rPr>
      <t>тел. +7-922-100-15-90 Константин</t>
    </r>
    <r>
      <rPr>
        <b/>
        <sz val="22"/>
        <color indexed="56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color indexed="10"/>
        <rFont val="Calibri"/>
        <family val="2"/>
      </rPr>
      <t xml:space="preserve">                 </t>
    </r>
    <r>
      <rPr>
        <b/>
        <sz val="24"/>
        <color indexed="18"/>
        <rFont val="Calibri"/>
        <family val="2"/>
      </rPr>
      <t>эл.почта 9221001590@mail.ru</t>
    </r>
    <r>
      <rPr>
        <b/>
        <sz val="24"/>
        <color indexed="10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
</t>
    </r>
    <r>
      <rPr>
        <b/>
        <sz val="18"/>
        <color indexed="8"/>
        <rFont val="Calibri"/>
        <family val="2"/>
      </rPr>
      <t xml:space="preserve">Офис: г.Челябинск ул.Молодогвардейцев д.15а  оф.13 </t>
    </r>
    <r>
      <rPr>
        <b/>
        <sz val="18"/>
        <color indexed="56"/>
        <rFont val="Calibri"/>
        <family val="2"/>
      </rPr>
      <t xml:space="preserve">8(351)225-14-18 </t>
    </r>
    <r>
      <rPr>
        <b/>
        <sz val="22"/>
        <color indexed="56"/>
        <rFont val="Calibri"/>
        <family val="2"/>
      </rPr>
      <t xml:space="preserve">      </t>
    </r>
    <r>
      <rPr>
        <b/>
        <sz val="18"/>
        <color indexed="56"/>
        <rFont val="Calibri"/>
        <family val="2"/>
      </rPr>
      <t xml:space="preserve">+7-922-69-777-67                              </t>
    </r>
    <r>
      <rPr>
        <b/>
        <sz val="14"/>
        <color indexed="8"/>
        <rFont val="Calibri"/>
        <family val="2"/>
      </rPr>
      <t xml:space="preserve">
Склад: г.Челябинск Копейское Шоссе 48 производственная база ООО «УПТК Южуралэнергострой»                                                    Склад: ЯНАО п.Пурпе ж/д тупик №42  производственная база ООО «Металлург»                                                                                                                                                                       Организуем доставку в любой регион РФ собственным транспортом, работаем по б/наличному,наличному расчету.
</t>
    </r>
  </si>
  <si>
    <t>ТУ 1381-016-00186654-2010 К 60  ЧТПЗ 2017 г. 12,11 м</t>
  </si>
  <si>
    <t>К 60</t>
  </si>
  <si>
    <t>ТУ 1381-051-05757848-2011 К 60 10,7 м</t>
  </si>
  <si>
    <t>К 56</t>
  </si>
  <si>
    <t>ТУ 1380-075-05757848-2013  К 52 13ХФА 10 шт 115,31 м</t>
  </si>
  <si>
    <t>ТУ 14-3Р-1128-2007 09Г2С 1 шт 6,56 м</t>
  </si>
  <si>
    <t>Гост 10705-78 5 шт по 11,6 тн</t>
  </si>
  <si>
    <t>Гост 10706-76 К60 ЧТПЗ 2018 г 11,97 м</t>
  </si>
  <si>
    <t>ТУ 1381-012-05757848-2005 К 60 ВМЗ, 2016 год, Д/О 2 шт  6,0/5,35 м</t>
  </si>
  <si>
    <t>ТУ 14-3Р-124-2012 К 52 ВТЗ 24 шт 240,95 м</t>
  </si>
  <si>
    <t>НКТ 73</t>
  </si>
  <si>
    <t>ТУ 1381-018-00186654-2009 К56 в ВУС изоляции 11,63</t>
  </si>
  <si>
    <t>НКТ 89</t>
  </si>
  <si>
    <t>ТУ 14-3Р-124-2012 К 52 ВТЗ 5 шт 11,43/11,41/11,23/11,26/11,50</t>
  </si>
  <si>
    <t>ТУ 1303-006.3-59377520-2003 К 52/13ХФА 7 шт 81,32 м</t>
  </si>
  <si>
    <t>Гост 8732-78 7,9/7,92/7,84</t>
  </si>
  <si>
    <t>Гост 8732-78 ст.09г2с 31 шт 348,59 м</t>
  </si>
  <si>
    <t>Гост 10706-76 К 56 2 шт</t>
  </si>
  <si>
    <t xml:space="preserve">ТУ 1381-003-47966425-2006 К56 ИТЗ 2011г 2 шт 8,88 11,89 </t>
  </si>
  <si>
    <t>ТУ 1381-051-05757848-2011 К 52 в ВУС изоляции 12,13/11,03</t>
  </si>
  <si>
    <t>Ту 1381-051-05757848-2011 К52 ВМЗ в ВУС изоляции 2013г. 11,38/12,14/11,25/11,11/11,72</t>
  </si>
  <si>
    <t>Гост 10706-76 3 шт по 12 м</t>
  </si>
  <si>
    <t>К 55</t>
  </si>
  <si>
    <t>Ту 1381-012-05757848-2005 К60 ВМЗ 2015 г 11,24</t>
  </si>
  <si>
    <t>ТУ 14-3-1573-96 К 60</t>
  </si>
  <si>
    <t>Гост 8732-78 ст 09Г2С 1 шт 9,21</t>
  </si>
  <si>
    <t>Гост 8732-78 7,28/7,31/7,25</t>
  </si>
  <si>
    <t>ТУ 1317-006.1-593377530-03 ст 13ХФА 7 шт  62,03 м + 1 шт 9,72 м</t>
  </si>
  <si>
    <t>20000 нал</t>
  </si>
  <si>
    <t>21000 нал</t>
  </si>
  <si>
    <t>б/у 2 шт</t>
  </si>
  <si>
    <t>Гост 10706-76 К 55 6 шт 12,04/11,71/12/12,05/11,97/12,07</t>
  </si>
  <si>
    <t xml:space="preserve">К 55 </t>
  </si>
  <si>
    <t xml:space="preserve">ТУ 14-3Р-124-2012  13ХФА 2 шт 6,2/2,37 м </t>
  </si>
  <si>
    <t>Гост 8732-78 ст 09Г2С в ВУС изоляции 14 шт 154,91 м</t>
  </si>
  <si>
    <t>Гост 10705-80 ст 3СП5 12 м</t>
  </si>
  <si>
    <t>3СП5</t>
  </si>
  <si>
    <t>ТУ 14-3Р-124-2012 в ВУС изоляции К 52 ВТЗ 2016 г.  5 шт + 16шт 11,73/11,74/11,73/11,74/11,37+182,58м</t>
  </si>
  <si>
    <t>Гост 8732-78 8,64</t>
  </si>
  <si>
    <t>Гост 32528-2013 09Г2С СТЗ 2017 г 14 шт 160,98 м</t>
  </si>
  <si>
    <t>Ту 14-3р-124-2012 ст.13ХФА в ВУС изоляции 35 шт</t>
  </si>
  <si>
    <t>ТУ 1317-006.1-593377520-03 ст 20ФА в ВУС изоляции 111 шт 1260,4 м</t>
  </si>
  <si>
    <t>б/у 4 шт</t>
  </si>
  <si>
    <t>ТУ 14-3р-1128-2007 09Г2С 11,33 м</t>
  </si>
  <si>
    <t>Гост 8732-78  09Г2С   9,35/7,78/9,54/9,12</t>
  </si>
  <si>
    <t>Гост 8732-78 ст. 09Г2С 9,95/6,22 м</t>
  </si>
  <si>
    <t>Гост 8732-78 ст.09г2с ЧТПЗ 4 шт</t>
  </si>
  <si>
    <t>Гост 8732-78 ст 20 ЧТПЗ 2017 г 5 шт 9,87/9,22/9,35/9,79/11,55</t>
  </si>
  <si>
    <t>ТУ 1381-012-05757848-2005 К55, в ВУС изоляции 2015 г 3 шт. 11,1/11,57/11,52/</t>
  </si>
  <si>
    <t>Гост 10705-80 ст 20 6 шт 72,08 м</t>
  </si>
  <si>
    <t>ТУ 24.20.21.000-1573-05757848-2016 К 60 Д/О 3 шт 5,03/5,52/5,23</t>
  </si>
  <si>
    <t>09Г2ФБ</t>
  </si>
  <si>
    <t>ТУ 24.20.21.000-1573-05757848-2016 К 60 Д/О 5 шт 5,73/5,33/5,69/5,7/6,04</t>
  </si>
  <si>
    <t>Гост 10705-80 К56  11,51/11,69</t>
  </si>
  <si>
    <t>ТУ 1381-006-53570464-2011 К 56/2 в ВУС изоляции 2014 г. 11,88/11,69/11,95м</t>
  </si>
  <si>
    <t>ТУ 1381-006-53570464-2011 К 56/2  2014 г. 10,51 м</t>
  </si>
  <si>
    <t>К 56/2</t>
  </si>
  <si>
    <t xml:space="preserve">ТУ 1317-006.1-593377520-03 ст 20ФА 9 шт 104,04 м + 40 шт 460,21 м </t>
  </si>
  <si>
    <t xml:space="preserve">ТУ 1317-006.1-593377520-03 ст 20ФА 37 шт 417,97 м </t>
  </si>
  <si>
    <t xml:space="preserve">ТУ 1381-146-00186654-2009 К 52 ЧТПЗ 3 шт </t>
  </si>
  <si>
    <t>ТУ 1381-016-00186654-2010 К 55  ЧТПЗ 11,97</t>
  </si>
  <si>
    <t>ТУ 1381-037-05757848-2008 К60 Д/О 4,29/4,02/4,25/4,27+4,63/5,59/6,44/5,61/5,54/3,51/3,98/4,54/4,46</t>
  </si>
  <si>
    <t>ТУ 1381-037-05757848-2008 К60 Д/О 7,80/7,28</t>
  </si>
  <si>
    <t>ТУ 1381-051-05757848-2011 К 52 2013 год в праймере 11,96/11,85/11,95/11,97</t>
  </si>
  <si>
    <t>Гост 20295-85 К52 ЧТПЗ 2014 год 11,82/11,75/11,79/11,76/11,78</t>
  </si>
  <si>
    <t>ТУ 14-3Р-124-2012 К 52 ВТЗ 2015 г. 4 шт 46,44 м</t>
  </si>
  <si>
    <t xml:space="preserve">Гост 8732-78 12 шт 133,91 м </t>
  </si>
  <si>
    <t>ТУ 1317-006.1-593377530-03 ст 13ХФА 15 шт  144,79 м</t>
  </si>
  <si>
    <t>Гост 32528-2013 09Г2С СТЗ 2017 г 11 шт 125,27 м</t>
  </si>
  <si>
    <t>Гост 8732-78 ст.20 5 шт 53,7 м</t>
  </si>
  <si>
    <t>ТУ 1381-020-05757848-2011 К 52 ВМЗ в ВУС изоляции 12,16</t>
  </si>
  <si>
    <t>ТУ 1381-020-05757848-2011 К 52 ВМЗ  11,91</t>
  </si>
  <si>
    <t>09ГСФ</t>
  </si>
  <si>
    <t>Гост 10705-80 ст 20 в ВУС изоляции 1 шт 11,47 м</t>
  </si>
  <si>
    <t>ТУ 1303-006.3-59377520-2003 К 52/13ХФА в ВУС изоляции 1 шт 11,61 м</t>
  </si>
  <si>
    <t>ТУ 14-3р-1128-2007 09Г2С 9 шт 10,52/10,59/11,89/11,73/11,78/10,50/11,74/11,63/11,60</t>
  </si>
  <si>
    <t>Гост 8732-78  ст 20 8,76 м</t>
  </si>
  <si>
    <t>ТУ 1319-369-00186619-2012 13ХФА 1 шт 11,26 м</t>
  </si>
  <si>
    <t>Гост 8732-78  (фаска с одной стороны)  1 шт 11,17 м</t>
  </si>
  <si>
    <t>ТУ 1380-075-05757848-2013  К 52 09ГСФ 11,68/11,59</t>
  </si>
  <si>
    <t>Гост 8732-78 ст 13ХФА 1 шт 11,22 м</t>
  </si>
  <si>
    <t>ТУ 1303-006.3-59377520-2003 13ХФА 1 шт 11,68 м</t>
  </si>
  <si>
    <t>ТУ 1303-007-12281990-2015 УТП К52/13ХФА  11 шт по 12 м</t>
  </si>
  <si>
    <t>ТУ 14-3Р-124-2012  К52 13ХФА 2016 г. 10 шт 115,72 м</t>
  </si>
  <si>
    <t>ТУ 1381-046-05757848-2009 К50 ВМЗ 5,4 м Д/О</t>
  </si>
  <si>
    <t>Гост 8732-78 ст 09Г2с 2 шт 10,95/11,8</t>
  </si>
  <si>
    <t>Гост 8732-78 ст 20 4 шт по 9 м +1 шт 10,31 м</t>
  </si>
  <si>
    <t>13хфа</t>
  </si>
  <si>
    <t>ТУ 1317-233-00147016-02 13ХФА в ВУС изоляции  9 шт 11,85/11,83/11,75/11,65/11,65/11,63/11,56/11,83/11,81</t>
  </si>
  <si>
    <t>Гост 8732-78 ст 13ХФА 8 шт 10,77/11,20/10,92/10,72/10,68/11,25/11,59/11,03</t>
  </si>
  <si>
    <t>Гост 8732-78 ст.20 104,93 м</t>
  </si>
  <si>
    <t>Пропареная, в отличном состоянии  46 шт</t>
  </si>
  <si>
    <t>Пропареная, в отличном состоянии  26 шт</t>
  </si>
  <si>
    <t>Гост 10706-76 К60 11,59/11,58/11,87</t>
  </si>
  <si>
    <t>ТУ 1381-012-05757848-2005 К 60 ВМЗ 2016 год Д/О 2 шт 9,55/5,96</t>
  </si>
  <si>
    <t>ТУ 1381-037-05757848-2008 К60 Д/О 5,9/5,73</t>
  </si>
  <si>
    <t>Восстановленная 15 шт 171,15 м</t>
  </si>
  <si>
    <t>_________</t>
  </si>
  <si>
    <t>Гост 8732-78 3 шт 11,38/11,38/11,80</t>
  </si>
  <si>
    <t>Гост 32528-2013 09Г2С СТЗ 2017 г 1 шт 10,77 м</t>
  </si>
  <si>
    <t>ТУ 1317-006.1-593377530-03 ст 13ХФА 2 шт 11,53/11,42м</t>
  </si>
  <si>
    <t>Гост 8732-78 ст 20 2018 г 11 шт 99 м</t>
  </si>
  <si>
    <t>Гост 8732-78  5 шт 11,56/11,52/11,28/+1 шт 11,57</t>
  </si>
  <si>
    <t>Гост 8732-78 в ВУС изоляции ст 09Г2С  4 шт 11,12/11,45/11,57 м</t>
  </si>
  <si>
    <t>ТУ 14-3р-124-2012 13ХФА/К 52 2018 год в ВУС изоляции 80,13 м</t>
  </si>
  <si>
    <t>ТУ 1319-369-00186619-2012 ст.13хфа  2017 год 90 шт 1052,89 м +10 шт 117,31 м +25 шт 294,11 м</t>
  </si>
  <si>
    <t>Гост 8732-78 ст 20 2 шт 9,96</t>
  </si>
  <si>
    <t>ТУ 14-3р-124-2012  К 52 в ВУС изоляции 8 шт. 84,65 м</t>
  </si>
  <si>
    <t>Гост 8732-78 ст 09Г2С 10 шт 91,77 м</t>
  </si>
  <si>
    <t>ТУ 1381-037-05757848-2008 К60 2014 год 11,66/11,87/11,77</t>
  </si>
  <si>
    <t xml:space="preserve">ТУ 14-158-153-05 К 52 7 шт </t>
  </si>
  <si>
    <t>17Г1С-У</t>
  </si>
  <si>
    <t>ТУ 1381-012-05757848-2005 К 60 2016г 3 шт 11,61/10,05/11,28</t>
  </si>
  <si>
    <t>ТУ 1381-012-05757848-2005 К 60 1 шт 11,67</t>
  </si>
  <si>
    <t>Гост 10706-76 ст 17Г1С ЧТПЗ 17 год 2 шт 11,32/11,49</t>
  </si>
  <si>
    <t>Гост 8732-78 ст 09Г2С 4,85</t>
  </si>
  <si>
    <t>Гост 8732-78 ст 09Г2С 11,92/8,7/8,1/8,16/8,36/8,67/9,5/9,65/8,43</t>
  </si>
  <si>
    <t>Гост 10705-80  ст 20 1 шт 10,16 м</t>
  </si>
  <si>
    <t>Гост 8732-78 ст. 09Г2С  10,69/10,8/10,7</t>
  </si>
  <si>
    <t>Гост 8732-78 ст 09Г2С 2 шт 22,43 м</t>
  </si>
  <si>
    <t xml:space="preserve">Гост 8732-78 1 шт 8,26 м </t>
  </si>
  <si>
    <t>Гост 8732-78 ст 20 5 шт 10,96/10,82/10,15/10,06/9,23</t>
  </si>
  <si>
    <t>ТУ 1303-006.3-59377520-2003 К 52/13ХФА 7 шт 84 м</t>
  </si>
  <si>
    <t>Гост 8732-78 ст 09Г2С 2 шт 10,2/5,7</t>
  </si>
  <si>
    <t>Гост 8732-78 13ХФА 2 шт 17,93 м</t>
  </si>
  <si>
    <t>ТУ 1317-006.1-593377530-03 ст 13ХФА 4 шт 11,58/11,55/11,59/11,61</t>
  </si>
  <si>
    <t>ТУ 1317-006.1-593377520-03 ст 13ХФА 4 шт 9,45/10/9,97/11,41 м</t>
  </si>
  <si>
    <t>Гост 8732-78 ст 09Г2С 2 шт 8,26/8,43 м</t>
  </si>
  <si>
    <t>Гост 8732-78 ст 09Г2С   4 пачки 21 шт+ 8 шт 10,67+10,83+10,51+10,10+10,67+9,81+10,65+8,43</t>
  </si>
  <si>
    <t>Гост 10705-80 ст 20 1 шт 11,75 м</t>
  </si>
  <si>
    <t xml:space="preserve">ТУ 1303-007-12281990-2015 УТП К52/13ХФА 1 по 12,03 </t>
  </si>
  <si>
    <t>ТУ 14-3р-1128-2007 6 шт 09Г2С 10,28/11,71/11,72/11,78/11,84/11,84</t>
  </si>
  <si>
    <t xml:space="preserve">Гост 8732-78 09Г2С 1 шт 9,6 м </t>
  </si>
  <si>
    <t>Гост 8732-78 ст 09Г2С 3 шт 8,13/9,43/10,26</t>
  </si>
  <si>
    <t>ТУ 1317-006.1-593377520-03 ст 20ФА 5 шт 56,38 м</t>
  </si>
  <si>
    <t>Прайс-лист от 20.09.2018</t>
  </si>
  <si>
    <t>ТУ 1381-012-05757848-2005 К60 ВМЗ 2017 г  1 шт 11,36</t>
  </si>
  <si>
    <t>ТУ 1381-012-05757848-2005 ВМЗ 12,07/12,05/12,06</t>
  </si>
  <si>
    <t>ТУ 1381-037-05757848-2008 К60 11,36</t>
  </si>
  <si>
    <t>ТУ 1380-075-05757848-2013  К 52 13ХФА 2017 год 16 шт 185,69 м</t>
  </si>
  <si>
    <t>ТУ 1381-1573-00186654-2016 ЧТПЗ 2017 год 11,43 м</t>
  </si>
  <si>
    <t>Гост 8732-78 ст 20 7 шт 11,31/11,32/8,9/7,87/8,86/8,52/7,25</t>
  </si>
  <si>
    <t xml:space="preserve"> Гост 8732-78 1 шт  9,85 м</t>
  </si>
  <si>
    <t xml:space="preserve">Гост 8732-78 ст 09Г2С 1 шт 10,47 м </t>
  </si>
  <si>
    <t>Гост 8732-78  2 шт 8,81/ 9,62 м</t>
  </si>
  <si>
    <t>Гост 8732-78 ст 09Г2С  ЧТПЗ 60 шт 314,95 м+316,7 м</t>
  </si>
  <si>
    <t>Гост 8732-78  ЧТПЗ 20 шт 187,1 м + 1 шт 11,48 м</t>
  </si>
  <si>
    <t>Гост 8732-78 ст 09Г2С 4 шт 46,97 м</t>
  </si>
  <si>
    <t>Гост 8732-78 ст 09Г2С 14 шт 165,06 м</t>
  </si>
  <si>
    <t>ТУ 14-3Р-1128-2007 ст 09Г2С 2 шт 10,37/10,85 м</t>
  </si>
  <si>
    <t>Гост 8732-78 ст 09Г2С 1 шт 10,6 м</t>
  </si>
  <si>
    <t>Гост 8732-78 ст 09Г2С  2 шт 10,81/10,79</t>
  </si>
  <si>
    <t>Гост 8732-78 ст 09Г2С 6 шт 60,63 м</t>
  </si>
  <si>
    <t>Гост 8732-78 ст 09Г2С 5 шт 58,33 м</t>
  </si>
  <si>
    <t>Гост 8732-78 09Г2С 1 шт 7,85 м</t>
  </si>
  <si>
    <t>Гост 8732-78 ст 20 50 шт 547,97 м  2018 г</t>
  </si>
  <si>
    <t xml:space="preserve">Гост 8732-78  ст 13ХФА 8 шт 11,86/11,72/11,77/11,80/11,90/11,74/11,7/11,78 </t>
  </si>
  <si>
    <t>Гост 8732-78 ст 13ХФА ВНП 5 шт 57,6 м</t>
  </si>
  <si>
    <t>Гост 8732-78 1 шт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</si>
</sst>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;[Red]0.000"/>
    <numFmt numFmtId="178" formatCode="0.0;[Red]0.0"/>
    <numFmt numFmtId="179" formatCode="0.00;[Red]0.00"/>
    <numFmt numFmtId="180" formatCode="0.0"/>
    <numFmt numFmtId="181" formatCode="[$-FC19]d\ mmmm\ yyyy\ &quot;г.&quot;"/>
    <numFmt numFmtId="182" formatCode="#,##0_р_."/>
    <numFmt numFmtId="183" formatCode="0;[Red]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22"/>
      <color indexed="56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18"/>
      <name val="Calibri"/>
      <family val="2"/>
    </font>
    <font>
      <sz val="10"/>
      <color indexed="8"/>
      <name val="Arial"/>
      <family val="2"/>
    </font>
    <font>
      <b/>
      <sz val="22"/>
      <color indexed="10"/>
      <name val="Calibri"/>
      <family val="2"/>
    </font>
    <font>
      <b/>
      <sz val="18"/>
      <color indexed="56"/>
      <name val="Calibri"/>
      <family val="2"/>
    </font>
    <font>
      <b/>
      <sz val="28"/>
      <color indexed="10"/>
      <name val="Calibri"/>
      <family val="2"/>
    </font>
    <font>
      <b/>
      <sz val="24"/>
      <color indexed="18"/>
      <name val="Calibri"/>
      <family val="2"/>
    </font>
    <font>
      <b/>
      <sz val="2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6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3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424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7" fillId="33" borderId="11" xfId="0" applyFont="1" applyFill="1" applyBorder="1" applyAlignment="1">
      <alignment vertical="center" textRotation="90" wrapText="1"/>
    </xf>
    <xf numFmtId="0" fontId="7" fillId="33" borderId="13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 wrapText="1"/>
    </xf>
    <xf numFmtId="0" fontId="13" fillId="34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34" borderId="19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/>
    </xf>
    <xf numFmtId="180" fontId="13" fillId="0" borderId="18" xfId="0" applyNumberFormat="1" applyFont="1" applyFill="1" applyBorder="1" applyAlignment="1">
      <alignment horizontal="center" vertical="center"/>
    </xf>
    <xf numFmtId="0" fontId="12" fillId="34" borderId="19" xfId="0" applyNumberFormat="1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176" fontId="11" fillId="0" borderId="18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176" fontId="11" fillId="34" borderId="17" xfId="0" applyNumberFormat="1" applyFont="1" applyFill="1" applyBorder="1" applyAlignment="1">
      <alignment horizontal="center" vertical="center"/>
    </xf>
    <xf numFmtId="0" fontId="21" fillId="34" borderId="22" xfId="0" applyNumberFormat="1" applyFont="1" applyFill="1" applyBorder="1" applyAlignment="1">
      <alignment horizontal="center" vertical="center" wrapText="1"/>
    </xf>
    <xf numFmtId="0" fontId="21" fillId="34" borderId="23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176" fontId="11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176" fontId="16" fillId="34" borderId="19" xfId="0" applyNumberFormat="1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176" fontId="11" fillId="0" borderId="18" xfId="0" applyNumberFormat="1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16" fillId="0" borderId="39" xfId="0" applyFont="1" applyBorder="1" applyAlignment="1">
      <alignment/>
    </xf>
    <xf numFmtId="0" fontId="11" fillId="0" borderId="39" xfId="0" applyFont="1" applyFill="1" applyBorder="1" applyAlignment="1">
      <alignment horizontal="left" vertical="center" wrapText="1"/>
    </xf>
    <xf numFmtId="0" fontId="13" fillId="34" borderId="16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177" fontId="11" fillId="0" borderId="21" xfId="0" applyNumberFormat="1" applyFont="1" applyFill="1" applyBorder="1" applyAlignment="1">
      <alignment horizontal="center" vertical="center" wrapText="1"/>
    </xf>
    <xf numFmtId="177" fontId="11" fillId="0" borderId="20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/>
    </xf>
    <xf numFmtId="170" fontId="11" fillId="0" borderId="17" xfId="0" applyNumberFormat="1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176" fontId="11" fillId="0" borderId="25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2" fillId="34" borderId="16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left" vertical="center"/>
    </xf>
    <xf numFmtId="0" fontId="11" fillId="34" borderId="39" xfId="0" applyNumberFormat="1" applyFont="1" applyFill="1" applyBorder="1" applyAlignment="1">
      <alignment horizontal="left" vertical="center" wrapText="1"/>
    </xf>
    <xf numFmtId="0" fontId="16" fillId="34" borderId="39" xfId="0" applyFont="1" applyFill="1" applyBorder="1" applyAlignment="1">
      <alignment horizontal="center" vertical="center" wrapText="1"/>
    </xf>
    <xf numFmtId="0" fontId="11" fillId="34" borderId="26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1" fillId="34" borderId="39" xfId="0" applyNumberFormat="1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1" fillId="0" borderId="24" xfId="0" applyFont="1" applyFill="1" applyBorder="1" applyAlignment="1">
      <alignment horizontal="left" vertical="center"/>
    </xf>
    <xf numFmtId="176" fontId="11" fillId="34" borderId="24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wrapText="1"/>
    </xf>
    <xf numFmtId="0" fontId="12" fillId="34" borderId="17" xfId="0" applyNumberFormat="1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6" fontId="16" fillId="34" borderId="3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2" fillId="34" borderId="3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/>
    </xf>
    <xf numFmtId="0" fontId="13" fillId="34" borderId="24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 wrapText="1"/>
    </xf>
    <xf numFmtId="0" fontId="16" fillId="34" borderId="44" xfId="0" applyFont="1" applyFill="1" applyBorder="1" applyAlignment="1">
      <alignment horizontal="center" vertical="center" wrapText="1"/>
    </xf>
    <xf numFmtId="0" fontId="11" fillId="34" borderId="41" xfId="0" applyNumberFormat="1" applyFont="1" applyFill="1" applyBorder="1" applyAlignment="1">
      <alignment horizontal="center" vertical="center"/>
    </xf>
    <xf numFmtId="0" fontId="21" fillId="34" borderId="42" xfId="0" applyNumberFormat="1" applyFont="1" applyFill="1" applyBorder="1" applyAlignment="1">
      <alignment horizontal="center" vertical="center" wrapText="1"/>
    </xf>
    <xf numFmtId="0" fontId="21" fillId="34" borderId="43" xfId="0" applyNumberFormat="1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176" fontId="11" fillId="34" borderId="19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1" fontId="12" fillId="34" borderId="48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/>
    </xf>
    <xf numFmtId="0" fontId="12" fillId="0" borderId="51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176" fontId="16" fillId="0" borderId="51" xfId="0" applyNumberFormat="1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6" fillId="34" borderId="2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3" fillId="34" borderId="51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57" xfId="0" applyFont="1" applyFill="1" applyBorder="1" applyAlignment="1">
      <alignment horizontal="left" vertical="center"/>
    </xf>
    <xf numFmtId="0" fontId="64" fillId="0" borderId="17" xfId="0" applyFont="1" applyBorder="1" applyAlignment="1">
      <alignment horizontal="center" vertical="center" wrapText="1"/>
    </xf>
    <xf numFmtId="177" fontId="11" fillId="0" borderId="39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180" fontId="13" fillId="34" borderId="33" xfId="0" applyNumberFormat="1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left" vertical="center" wrapText="1"/>
    </xf>
    <xf numFmtId="0" fontId="11" fillId="34" borderId="33" xfId="0" applyFont="1" applyFill="1" applyBorder="1" applyAlignment="1">
      <alignment horizontal="center" vertical="center"/>
    </xf>
    <xf numFmtId="180" fontId="13" fillId="34" borderId="19" xfId="0" applyNumberFormat="1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left" vertical="center" wrapText="1"/>
    </xf>
    <xf numFmtId="176" fontId="11" fillId="0" borderId="19" xfId="0" applyNumberFormat="1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 wrapText="1"/>
    </xf>
    <xf numFmtId="0" fontId="12" fillId="34" borderId="24" xfId="0" applyNumberFormat="1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left" vertical="center" wrapText="1"/>
    </xf>
    <xf numFmtId="176" fontId="16" fillId="0" borderId="24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center"/>
    </xf>
    <xf numFmtId="180" fontId="13" fillId="34" borderId="18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180" fontId="13" fillId="34" borderId="17" xfId="0" applyNumberFormat="1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 wrapText="1"/>
    </xf>
    <xf numFmtId="0" fontId="11" fillId="34" borderId="49" xfId="0" applyNumberFormat="1" applyFont="1" applyFill="1" applyBorder="1" applyAlignment="1">
      <alignment horizontal="center" vertical="center"/>
    </xf>
    <xf numFmtId="0" fontId="21" fillId="34" borderId="34" xfId="0" applyNumberFormat="1" applyFont="1" applyFill="1" applyBorder="1" applyAlignment="1">
      <alignment horizontal="center" vertical="center" wrapText="1"/>
    </xf>
    <xf numFmtId="0" fontId="21" fillId="34" borderId="35" xfId="0" applyNumberFormat="1" applyFont="1" applyFill="1" applyBorder="1" applyAlignment="1">
      <alignment horizontal="center" vertical="center" wrapText="1"/>
    </xf>
    <xf numFmtId="0" fontId="21" fillId="34" borderId="36" xfId="0" applyNumberFormat="1" applyFont="1" applyFill="1" applyBorder="1" applyAlignment="1">
      <alignment horizontal="center" vertical="center" wrapText="1"/>
    </xf>
    <xf numFmtId="0" fontId="65" fillId="0" borderId="19" xfId="0" applyNumberFormat="1" applyFont="1" applyBorder="1" applyAlignment="1">
      <alignment horizontal="center" vertical="center" wrapText="1"/>
    </xf>
    <xf numFmtId="0" fontId="10" fillId="0" borderId="19" xfId="0" applyFont="1" applyFill="1" applyBorder="1" applyAlignment="1">
      <alignment/>
    </xf>
    <xf numFmtId="0" fontId="43" fillId="0" borderId="19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48" xfId="0" applyFont="1" applyFill="1" applyBorder="1" applyAlignment="1">
      <alignment horizontal="center"/>
    </xf>
    <xf numFmtId="0" fontId="65" fillId="0" borderId="51" xfId="0" applyFont="1" applyBorder="1" applyAlignment="1">
      <alignment horizontal="center" vertical="center" wrapText="1"/>
    </xf>
    <xf numFmtId="0" fontId="13" fillId="34" borderId="19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 wrapText="1"/>
    </xf>
    <xf numFmtId="176" fontId="11" fillId="34" borderId="33" xfId="0" applyNumberFormat="1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170" fontId="11" fillId="0" borderId="24" xfId="0" applyNumberFormat="1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center"/>
    </xf>
    <xf numFmtId="176" fontId="11" fillId="0" borderId="25" xfId="0" applyNumberFormat="1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170" fontId="11" fillId="0" borderId="17" xfId="0" applyNumberFormat="1" applyFont="1" applyFill="1" applyBorder="1" applyAlignment="1">
      <alignment horizontal="left" vertical="center"/>
    </xf>
    <xf numFmtId="1" fontId="12" fillId="34" borderId="16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176" fontId="11" fillId="34" borderId="18" xfId="0" applyNumberFormat="1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177" fontId="11" fillId="0" borderId="44" xfId="0" applyNumberFormat="1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13" fillId="34" borderId="33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0" fontId="11" fillId="34" borderId="20" xfId="0" applyNumberFormat="1" applyFont="1" applyFill="1" applyBorder="1" applyAlignment="1">
      <alignment horizontal="center" vertical="center"/>
    </xf>
    <xf numFmtId="0" fontId="21" fillId="34" borderId="30" xfId="0" applyNumberFormat="1" applyFont="1" applyFill="1" applyBorder="1" applyAlignment="1">
      <alignment horizontal="center" vertical="center" wrapText="1"/>
    </xf>
    <xf numFmtId="0" fontId="21" fillId="34" borderId="31" xfId="0" applyNumberFormat="1" applyFont="1" applyFill="1" applyBorder="1" applyAlignment="1">
      <alignment horizontal="center" vertical="center" wrapText="1"/>
    </xf>
    <xf numFmtId="0" fontId="21" fillId="34" borderId="32" xfId="0" applyNumberFormat="1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6" fillId="0" borderId="17" xfId="0" applyFont="1" applyBorder="1" applyAlignment="1">
      <alignment/>
    </xf>
    <xf numFmtId="170" fontId="11" fillId="0" borderId="24" xfId="0" applyNumberFormat="1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6" fillId="34" borderId="21" xfId="0" applyFont="1" applyFill="1" applyBorder="1" applyAlignment="1">
      <alignment horizontal="center" vertical="center" wrapText="1"/>
    </xf>
    <xf numFmtId="176" fontId="11" fillId="34" borderId="16" xfId="0" applyNumberFormat="1" applyFont="1" applyFill="1" applyBorder="1" applyAlignment="1">
      <alignment horizontal="center" vertical="center"/>
    </xf>
    <xf numFmtId="0" fontId="11" fillId="34" borderId="21" xfId="0" applyNumberFormat="1" applyFont="1" applyFill="1" applyBorder="1" applyAlignment="1">
      <alignment horizontal="center" vertical="center"/>
    </xf>
    <xf numFmtId="0" fontId="21" fillId="34" borderId="27" xfId="0" applyNumberFormat="1" applyFont="1" applyFill="1" applyBorder="1" applyAlignment="1">
      <alignment horizontal="center" vertical="center" wrapText="1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left" vertical="center"/>
    </xf>
    <xf numFmtId="0" fontId="12" fillId="34" borderId="51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left" vertical="center" wrapText="1"/>
    </xf>
    <xf numFmtId="0" fontId="16" fillId="35" borderId="16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 wrapText="1"/>
    </xf>
    <xf numFmtId="176" fontId="16" fillId="34" borderId="51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176" fontId="16" fillId="34" borderId="17" xfId="0" applyNumberFormat="1" applyFont="1" applyFill="1" applyBorder="1" applyAlignment="1">
      <alignment horizontal="center" vertical="center"/>
    </xf>
    <xf numFmtId="0" fontId="12" fillId="34" borderId="25" xfId="0" applyNumberFormat="1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 wrapText="1"/>
    </xf>
    <xf numFmtId="176" fontId="16" fillId="0" borderId="25" xfId="0" applyNumberFormat="1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1" fontId="12" fillId="34" borderId="18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left" vertical="center" wrapText="1"/>
    </xf>
    <xf numFmtId="0" fontId="16" fillId="35" borderId="24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65" fillId="0" borderId="65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6" fillId="0" borderId="65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177" fontId="7" fillId="0" borderId="65" xfId="0" applyNumberFormat="1" applyFont="1" applyFill="1" applyBorder="1" applyAlignment="1">
      <alignment horizontal="center" vertical="center" wrapText="1"/>
    </xf>
    <xf numFmtId="177" fontId="7" fillId="0" borderId="33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2" fillId="0" borderId="65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13" fillId="0" borderId="65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0" fontId="14" fillId="0" borderId="67" xfId="0" applyNumberFormat="1" applyFont="1" applyFill="1" applyBorder="1" applyAlignment="1">
      <alignment horizontal="center" vertical="center" wrapText="1"/>
    </xf>
    <xf numFmtId="170" fontId="15" fillId="0" borderId="49" xfId="0" applyNumberFormat="1" applyFont="1" applyFill="1" applyBorder="1" applyAlignment="1">
      <alignment horizontal="center" vertical="center" wrapText="1"/>
    </xf>
    <xf numFmtId="170" fontId="0" fillId="0" borderId="49" xfId="0" applyNumberFormat="1" applyBorder="1" applyAlignment="1">
      <alignment horizontal="center" vertical="center" wrapText="1"/>
    </xf>
    <xf numFmtId="170" fontId="0" fillId="0" borderId="48" xfId="0" applyNumberFormat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right"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66" fillId="0" borderId="65" xfId="0" applyNumberFormat="1" applyFont="1" applyBorder="1" applyAlignment="1">
      <alignment horizontal="center" vertical="center" wrapText="1"/>
    </xf>
    <xf numFmtId="0" fontId="66" fillId="0" borderId="33" xfId="0" applyNumberFormat="1" applyFont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left" wrapText="1"/>
    </xf>
    <xf numFmtId="0" fontId="67" fillId="34" borderId="49" xfId="0" applyFont="1" applyFill="1" applyBorder="1" applyAlignment="1">
      <alignment horizontal="left"/>
    </xf>
    <xf numFmtId="0" fontId="67" fillId="34" borderId="48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9" fillId="0" borderId="6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9" fontId="65" fillId="0" borderId="65" xfId="0" applyNumberFormat="1" applyFont="1" applyBorder="1" applyAlignment="1">
      <alignment horizontal="center" vertical="center" wrapText="1"/>
    </xf>
    <xf numFmtId="49" fontId="65" fillId="0" borderId="33" xfId="0" applyNumberFormat="1" applyFont="1" applyBorder="1" applyAlignment="1">
      <alignment horizontal="center" vertical="center" wrapText="1"/>
    </xf>
    <xf numFmtId="49" fontId="0" fillId="0" borderId="33" xfId="0" applyNumberFormat="1" applyBorder="1" applyAlignment="1">
      <alignment vertical="center" wrapText="1"/>
    </xf>
    <xf numFmtId="49" fontId="0" fillId="0" borderId="51" xfId="0" applyNumberFormat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0" borderId="64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65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66" fillId="0" borderId="65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11" fillId="35" borderId="24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/>
    </xf>
    <xf numFmtId="176" fontId="11" fillId="35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9525</xdr:rowOff>
    </xdr:from>
    <xdr:to>
      <xdr:col>12</xdr:col>
      <xdr:colOff>57150</xdr:colOff>
      <xdr:row>9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57150" y="9525"/>
          <a:ext cx="9477375" cy="554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3</xdr:col>
      <xdr:colOff>790575</xdr:colOff>
      <xdr:row>6</xdr:row>
      <xdr:rowOff>38100</xdr:rowOff>
    </xdr:from>
    <xdr:to>
      <xdr:col>3</xdr:col>
      <xdr:colOff>1333500</xdr:colOff>
      <xdr:row>6</xdr:row>
      <xdr:rowOff>590550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4333875"/>
          <a:ext cx="5429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2800350</xdr:colOff>
      <xdr:row>6</xdr:row>
      <xdr:rowOff>66675</xdr:rowOff>
    </xdr:from>
    <xdr:to>
      <xdr:col>3</xdr:col>
      <xdr:colOff>3381375</xdr:colOff>
      <xdr:row>6</xdr:row>
      <xdr:rowOff>619125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4362450"/>
          <a:ext cx="5810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6</xdr:row>
      <xdr:rowOff>66675</xdr:rowOff>
    </xdr:from>
    <xdr:to>
      <xdr:col>5</xdr:col>
      <xdr:colOff>190500</xdr:colOff>
      <xdr:row>6</xdr:row>
      <xdr:rowOff>609600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4362450"/>
          <a:ext cx="485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485775</xdr:colOff>
      <xdr:row>6</xdr:row>
      <xdr:rowOff>95250</xdr:rowOff>
    </xdr:from>
    <xdr:to>
      <xdr:col>11</xdr:col>
      <xdr:colOff>161925</xdr:colOff>
      <xdr:row>6</xdr:row>
      <xdr:rowOff>628650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24825" y="4391025"/>
          <a:ext cx="5334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533400</xdr:colOff>
      <xdr:row>6</xdr:row>
      <xdr:rowOff>38100</xdr:rowOff>
    </xdr:from>
    <xdr:to>
      <xdr:col>2</xdr:col>
      <xdr:colOff>161925</xdr:colOff>
      <xdr:row>6</xdr:row>
      <xdr:rowOff>600075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4333875"/>
          <a:ext cx="7810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133350</xdr:rowOff>
    </xdr:from>
    <xdr:to>
      <xdr:col>12</xdr:col>
      <xdr:colOff>0</xdr:colOff>
      <xdr:row>3</xdr:row>
      <xdr:rowOff>2133600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90500"/>
          <a:ext cx="94202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tabSelected="1" view="pageLayout" zoomScale="70" zoomScalePageLayoutView="70" workbookViewId="0" topLeftCell="B157">
      <selection activeCell="D179" sqref="D179"/>
    </sheetView>
  </sheetViews>
  <sheetFormatPr defaultColWidth="9.140625" defaultRowHeight="15"/>
  <cols>
    <col min="1" max="1" width="2.421875" style="2" hidden="1" customWidth="1"/>
    <col min="2" max="2" width="17.28125" style="3" customWidth="1"/>
    <col min="3" max="3" width="10.57421875" style="13" customWidth="1"/>
    <col min="4" max="4" width="60.57421875" style="3" customWidth="1"/>
    <col min="5" max="5" width="12.00390625" style="13" customWidth="1"/>
    <col min="6" max="6" width="5.7109375" style="10" customWidth="1"/>
    <col min="7" max="7" width="8.421875" style="11" customWidth="1"/>
    <col min="8" max="8" width="12.8515625" style="3" customWidth="1"/>
    <col min="9" max="10" width="9.140625" style="3" hidden="1" customWidth="1"/>
    <col min="11" max="11" width="0.5625" style="3" hidden="1" customWidth="1"/>
    <col min="12" max="12" width="14.7109375" style="12" customWidth="1"/>
    <col min="13" max="13" width="28.28125" style="12" customWidth="1"/>
    <col min="14" max="14" width="22.28125" style="3" customWidth="1"/>
    <col min="15" max="16384" width="9.140625" style="3" customWidth="1"/>
  </cols>
  <sheetData>
    <row r="1" spans="2:13" ht="52.5" customHeight="1" hidden="1"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1"/>
    </row>
    <row r="2" spans="2:13" ht="15" customHeight="1" hidden="1">
      <c r="B2" s="378" t="s">
        <v>2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1"/>
    </row>
    <row r="3" spans="2:13" ht="4.5" customHeight="1" thickBot="1"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1"/>
    </row>
    <row r="4" spans="1:13" ht="168" customHeight="1" thickBot="1">
      <c r="A4" s="23"/>
      <c r="B4" s="379"/>
      <c r="C4" s="380"/>
      <c r="D4" s="380"/>
      <c r="E4" s="381"/>
      <c r="F4" s="381"/>
      <c r="G4" s="381"/>
      <c r="H4" s="381"/>
      <c r="I4" s="381"/>
      <c r="J4" s="381"/>
      <c r="K4" s="381"/>
      <c r="L4" s="382"/>
      <c r="M4" s="3"/>
    </row>
    <row r="5" spans="1:13" ht="18" customHeight="1" hidden="1" thickBot="1">
      <c r="A5" s="2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"/>
    </row>
    <row r="6" spans="1:13" ht="165.75" customHeight="1" thickBot="1">
      <c r="A6" s="35"/>
      <c r="B6" s="388" t="s">
        <v>53</v>
      </c>
      <c r="C6" s="389"/>
      <c r="D6" s="389"/>
      <c r="E6" s="389"/>
      <c r="F6" s="389"/>
      <c r="G6" s="389"/>
      <c r="H6" s="389"/>
      <c r="I6" s="389"/>
      <c r="J6" s="389"/>
      <c r="K6" s="389"/>
      <c r="L6" s="390"/>
      <c r="M6" s="3"/>
    </row>
    <row r="7" spans="1:13" ht="51" customHeight="1" thickBot="1">
      <c r="A7" s="36"/>
      <c r="B7" s="383"/>
      <c r="C7" s="384"/>
      <c r="D7" s="384"/>
      <c r="E7" s="384"/>
      <c r="F7" s="384"/>
      <c r="G7" s="384"/>
      <c r="H7" s="384"/>
      <c r="I7" s="384"/>
      <c r="J7" s="384"/>
      <c r="K7" s="384"/>
      <c r="L7" s="385"/>
      <c r="M7" s="3"/>
    </row>
    <row r="8" spans="1:13" ht="23.25" customHeight="1" thickBot="1">
      <c r="A8" s="394" t="s">
        <v>189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6"/>
      <c r="M8" s="3"/>
    </row>
    <row r="9" spans="1:13" ht="24" customHeight="1">
      <c r="A9" s="24"/>
      <c r="B9" s="406" t="s">
        <v>15</v>
      </c>
      <c r="C9" s="391" t="s">
        <v>10</v>
      </c>
      <c r="D9" s="366" t="s">
        <v>1</v>
      </c>
      <c r="E9" s="366" t="s">
        <v>11</v>
      </c>
      <c r="F9" s="376" t="s">
        <v>6</v>
      </c>
      <c r="G9" s="364" t="s">
        <v>8</v>
      </c>
      <c r="H9" s="371" t="s">
        <v>5</v>
      </c>
      <c r="I9" s="25" t="s">
        <v>0</v>
      </c>
      <c r="J9" s="25"/>
      <c r="K9" s="25"/>
      <c r="L9" s="366" t="s">
        <v>3</v>
      </c>
      <c r="M9" s="3"/>
    </row>
    <row r="10" spans="1:13" ht="42" customHeight="1" thickBot="1">
      <c r="A10" s="403"/>
      <c r="B10" s="407"/>
      <c r="C10" s="392"/>
      <c r="D10" s="367"/>
      <c r="E10" s="367"/>
      <c r="F10" s="377"/>
      <c r="G10" s="365"/>
      <c r="H10" s="372"/>
      <c r="I10" s="26"/>
      <c r="J10" s="26"/>
      <c r="K10" s="26"/>
      <c r="L10" s="367"/>
      <c r="M10" s="3"/>
    </row>
    <row r="11" spans="1:13" ht="21.75" customHeight="1">
      <c r="A11" s="404"/>
      <c r="B11" s="386">
        <v>1420</v>
      </c>
      <c r="C11" s="44">
        <v>30</v>
      </c>
      <c r="D11" s="201" t="s">
        <v>44</v>
      </c>
      <c r="E11" s="47" t="s">
        <v>14</v>
      </c>
      <c r="F11" s="58" t="s">
        <v>7</v>
      </c>
      <c r="G11" s="137">
        <f>8.434-4.248</f>
        <v>4.185999999999999</v>
      </c>
      <c r="H11" s="60">
        <v>59000</v>
      </c>
      <c r="I11" s="61"/>
      <c r="J11" s="61"/>
      <c r="K11" s="61"/>
      <c r="L11" s="47" t="s">
        <v>4</v>
      </c>
      <c r="M11" s="3"/>
    </row>
    <row r="12" spans="1:13" ht="17.25" customHeight="1">
      <c r="A12" s="404"/>
      <c r="B12" s="387"/>
      <c r="C12" s="39">
        <v>25</v>
      </c>
      <c r="D12" s="217" t="s">
        <v>29</v>
      </c>
      <c r="E12" s="37" t="s">
        <v>14</v>
      </c>
      <c r="F12" s="117" t="s">
        <v>7</v>
      </c>
      <c r="G12" s="136">
        <v>10.381</v>
      </c>
      <c r="H12" s="81">
        <v>59000</v>
      </c>
      <c r="I12" s="64"/>
      <c r="J12" s="64"/>
      <c r="K12" s="64"/>
      <c r="L12" s="37" t="s">
        <v>4</v>
      </c>
      <c r="M12" s="3"/>
    </row>
    <row r="13" spans="1:13" ht="17.25" customHeight="1">
      <c r="A13" s="404"/>
      <c r="B13" s="387"/>
      <c r="C13" s="186">
        <v>23.2</v>
      </c>
      <c r="D13" s="231" t="s">
        <v>26</v>
      </c>
      <c r="E13" s="188" t="s">
        <v>14</v>
      </c>
      <c r="F13" s="189" t="s">
        <v>7</v>
      </c>
      <c r="G13" s="187">
        <v>9.363</v>
      </c>
      <c r="H13" s="143">
        <v>42000</v>
      </c>
      <c r="I13" s="190"/>
      <c r="J13" s="190"/>
      <c r="K13" s="190"/>
      <c r="L13" s="188" t="s">
        <v>4</v>
      </c>
      <c r="M13" s="3"/>
    </row>
    <row r="14" spans="1:13" ht="17.25" customHeight="1">
      <c r="A14" s="404"/>
      <c r="B14" s="387"/>
      <c r="C14" s="38">
        <v>18.7</v>
      </c>
      <c r="D14" s="242" t="s">
        <v>54</v>
      </c>
      <c r="E14" s="43" t="s">
        <v>14</v>
      </c>
      <c r="F14" s="243" t="s">
        <v>7</v>
      </c>
      <c r="G14" s="244">
        <v>7.904</v>
      </c>
      <c r="H14" s="86">
        <v>59000</v>
      </c>
      <c r="I14" s="245"/>
      <c r="J14" s="245"/>
      <c r="K14" s="245"/>
      <c r="L14" s="43" t="s">
        <v>4</v>
      </c>
      <c r="M14" s="3"/>
    </row>
    <row r="15" spans="1:13" ht="17.25" customHeight="1">
      <c r="A15" s="404"/>
      <c r="B15" s="387"/>
      <c r="C15" s="240">
        <v>16</v>
      </c>
      <c r="D15" s="308" t="s">
        <v>125</v>
      </c>
      <c r="E15" s="309" t="s">
        <v>17</v>
      </c>
      <c r="F15" s="310" t="s">
        <v>7</v>
      </c>
      <c r="G15" s="311">
        <v>6.664</v>
      </c>
      <c r="H15" s="153">
        <v>67000</v>
      </c>
      <c r="I15" s="312"/>
      <c r="J15" s="312"/>
      <c r="K15" s="312"/>
      <c r="L15" s="309" t="s">
        <v>4</v>
      </c>
      <c r="M15" s="3"/>
    </row>
    <row r="16" spans="1:13" ht="17.25" customHeight="1" thickBot="1">
      <c r="A16" s="404"/>
      <c r="B16" s="387"/>
      <c r="C16" s="240">
        <v>16</v>
      </c>
      <c r="D16" s="308" t="s">
        <v>124</v>
      </c>
      <c r="E16" s="309" t="s">
        <v>17</v>
      </c>
      <c r="F16" s="310" t="s">
        <v>7</v>
      </c>
      <c r="G16" s="311">
        <f>13.468-6.664</f>
        <v>6.804</v>
      </c>
      <c r="H16" s="153">
        <v>65000</v>
      </c>
      <c r="I16" s="312"/>
      <c r="J16" s="312"/>
      <c r="K16" s="312"/>
      <c r="L16" s="309" t="s">
        <v>4</v>
      </c>
      <c r="M16" s="3"/>
    </row>
    <row r="17" spans="1:13" ht="21" customHeight="1">
      <c r="A17" s="404"/>
      <c r="B17" s="361">
        <v>1220</v>
      </c>
      <c r="C17" s="56">
        <v>30</v>
      </c>
      <c r="D17" s="51" t="s">
        <v>72</v>
      </c>
      <c r="E17" s="60" t="s">
        <v>24</v>
      </c>
      <c r="F17" s="58" t="s">
        <v>7</v>
      </c>
      <c r="G17" s="118">
        <f>31.7-10.564-2.667</f>
        <v>18.469</v>
      </c>
      <c r="H17" s="111">
        <v>69000</v>
      </c>
      <c r="I17" s="61"/>
      <c r="J17" s="61"/>
      <c r="K17" s="61"/>
      <c r="L17" s="47" t="s">
        <v>4</v>
      </c>
      <c r="M17" s="3"/>
    </row>
    <row r="18" spans="1:13" ht="21" customHeight="1">
      <c r="A18" s="404"/>
      <c r="B18" s="362"/>
      <c r="C18" s="270">
        <v>17</v>
      </c>
      <c r="D18" s="257" t="s">
        <v>65</v>
      </c>
      <c r="E18" s="86" t="s">
        <v>18</v>
      </c>
      <c r="F18" s="65" t="s">
        <v>7</v>
      </c>
      <c r="G18" s="100">
        <f>5.925</f>
        <v>5.925</v>
      </c>
      <c r="H18" s="99">
        <v>45000</v>
      </c>
      <c r="I18" s="245"/>
      <c r="J18" s="245"/>
      <c r="K18" s="245"/>
      <c r="L18" s="43" t="s">
        <v>4</v>
      </c>
      <c r="M18" s="3"/>
    </row>
    <row r="19" spans="1:13" ht="21" customHeight="1" thickBot="1">
      <c r="A19" s="404"/>
      <c r="B19" s="360"/>
      <c r="C19" s="246">
        <v>12</v>
      </c>
      <c r="D19" s="248" t="s">
        <v>73</v>
      </c>
      <c r="E19" s="143" t="s">
        <v>17</v>
      </c>
      <c r="F19" s="104" t="s">
        <v>7</v>
      </c>
      <c r="G19" s="247">
        <v>8.28</v>
      </c>
      <c r="H19" s="249">
        <v>61000</v>
      </c>
      <c r="I19" s="190"/>
      <c r="J19" s="190"/>
      <c r="K19" s="190"/>
      <c r="L19" s="188" t="s">
        <v>4</v>
      </c>
      <c r="M19" s="3"/>
    </row>
    <row r="20" spans="1:13" ht="21" customHeight="1" thickBot="1">
      <c r="A20" s="404"/>
      <c r="B20" s="128">
        <v>1067</v>
      </c>
      <c r="C20" s="250">
        <v>26</v>
      </c>
      <c r="D20" s="251" t="s">
        <v>56</v>
      </c>
      <c r="E20" s="158" t="s">
        <v>55</v>
      </c>
      <c r="F20" s="208" t="s">
        <v>7</v>
      </c>
      <c r="G20" s="252">
        <v>7.213</v>
      </c>
      <c r="H20" s="253">
        <v>63000</v>
      </c>
      <c r="I20" s="254"/>
      <c r="J20" s="254"/>
      <c r="K20" s="254"/>
      <c r="L20" s="255" t="s">
        <v>4</v>
      </c>
      <c r="M20" s="3"/>
    </row>
    <row r="21" spans="1:13" ht="21" customHeight="1">
      <c r="A21" s="404"/>
      <c r="B21" s="373">
        <v>1020</v>
      </c>
      <c r="C21" s="268">
        <v>27.3</v>
      </c>
      <c r="D21" s="210" t="s">
        <v>61</v>
      </c>
      <c r="E21" s="60" t="s">
        <v>14</v>
      </c>
      <c r="F21" s="229" t="s">
        <v>7</v>
      </c>
      <c r="G21" s="59">
        <v>8.08</v>
      </c>
      <c r="H21" s="269">
        <v>85000</v>
      </c>
      <c r="I21" s="61"/>
      <c r="J21" s="61"/>
      <c r="K21" s="61"/>
      <c r="L21" s="47" t="s">
        <v>4</v>
      </c>
      <c r="M21" s="3"/>
    </row>
    <row r="22" spans="1:13" ht="21" customHeight="1">
      <c r="A22" s="404"/>
      <c r="B22" s="374"/>
      <c r="C22" s="246">
        <v>27.3</v>
      </c>
      <c r="D22" s="266" t="s">
        <v>45</v>
      </c>
      <c r="E22" s="143" t="s">
        <v>14</v>
      </c>
      <c r="F22" s="176" t="s">
        <v>7</v>
      </c>
      <c r="G22" s="247">
        <f>7.527</f>
        <v>7.527</v>
      </c>
      <c r="H22" s="267">
        <v>87000</v>
      </c>
      <c r="I22" s="190"/>
      <c r="J22" s="190"/>
      <c r="K22" s="190"/>
      <c r="L22" s="188" t="s">
        <v>4</v>
      </c>
      <c r="M22" s="3"/>
    </row>
    <row r="23" spans="1:13" ht="21" customHeight="1">
      <c r="A23" s="404"/>
      <c r="B23" s="374"/>
      <c r="C23" s="270">
        <v>27.3</v>
      </c>
      <c r="D23" s="355" t="s">
        <v>163</v>
      </c>
      <c r="E23" s="86" t="s">
        <v>14</v>
      </c>
      <c r="F23" s="184" t="s">
        <v>7</v>
      </c>
      <c r="G23" s="100">
        <v>23.829</v>
      </c>
      <c r="H23" s="271">
        <v>78000</v>
      </c>
      <c r="I23" s="245"/>
      <c r="J23" s="245"/>
      <c r="K23" s="245"/>
      <c r="L23" s="43" t="s">
        <v>4</v>
      </c>
      <c r="M23" s="3"/>
    </row>
    <row r="24" spans="1:13" ht="21" customHeight="1">
      <c r="A24" s="404"/>
      <c r="B24" s="374"/>
      <c r="C24" s="270">
        <v>24</v>
      </c>
      <c r="D24" s="162" t="s">
        <v>62</v>
      </c>
      <c r="E24" s="86" t="s">
        <v>14</v>
      </c>
      <c r="F24" s="184" t="s">
        <v>7</v>
      </c>
      <c r="G24" s="100">
        <v>6.758</v>
      </c>
      <c r="H24" s="271">
        <v>68000</v>
      </c>
      <c r="I24" s="245"/>
      <c r="J24" s="245"/>
      <c r="K24" s="245"/>
      <c r="L24" s="43" t="s">
        <v>4</v>
      </c>
      <c r="M24" s="3"/>
    </row>
    <row r="25" spans="1:13" ht="21" customHeight="1">
      <c r="A25" s="404"/>
      <c r="B25" s="375"/>
      <c r="C25" s="48">
        <v>21.5</v>
      </c>
      <c r="D25" s="162" t="s">
        <v>46</v>
      </c>
      <c r="E25" s="99" t="s">
        <v>16</v>
      </c>
      <c r="F25" s="150" t="s">
        <v>7</v>
      </c>
      <c r="G25" s="67">
        <v>12.411</v>
      </c>
      <c r="H25" s="151">
        <v>55000</v>
      </c>
      <c r="I25" s="68"/>
      <c r="J25" s="68"/>
      <c r="K25" s="69"/>
      <c r="L25" s="66" t="s">
        <v>4</v>
      </c>
      <c r="M25" s="3"/>
    </row>
    <row r="26" spans="1:13" ht="25.5" customHeight="1">
      <c r="A26" s="404"/>
      <c r="B26" s="375"/>
      <c r="C26" s="48">
        <v>20</v>
      </c>
      <c r="D26" s="148" t="s">
        <v>25</v>
      </c>
      <c r="E26" s="99" t="s">
        <v>23</v>
      </c>
      <c r="F26" s="150" t="s">
        <v>7</v>
      </c>
      <c r="G26" s="67">
        <v>5.953</v>
      </c>
      <c r="H26" s="151">
        <v>54000</v>
      </c>
      <c r="I26" s="68"/>
      <c r="J26" s="68"/>
      <c r="K26" s="69"/>
      <c r="L26" s="66" t="s">
        <v>4</v>
      </c>
      <c r="M26" s="3"/>
    </row>
    <row r="27" spans="1:13" ht="23.25" customHeight="1">
      <c r="A27" s="404"/>
      <c r="B27" s="375"/>
      <c r="C27" s="48">
        <v>16</v>
      </c>
      <c r="D27" s="149" t="s">
        <v>33</v>
      </c>
      <c r="E27" s="99" t="s">
        <v>16</v>
      </c>
      <c r="F27" s="150" t="s">
        <v>7</v>
      </c>
      <c r="G27" s="67">
        <v>13.856</v>
      </c>
      <c r="H27" s="151">
        <v>57000</v>
      </c>
      <c r="I27" s="68"/>
      <c r="J27" s="68"/>
      <c r="K27" s="69"/>
      <c r="L27" s="66" t="s">
        <v>4</v>
      </c>
      <c r="M27" s="3"/>
    </row>
    <row r="28" spans="1:13" ht="23.25" customHeight="1">
      <c r="A28" s="404"/>
      <c r="B28" s="375"/>
      <c r="C28" s="48">
        <v>16</v>
      </c>
      <c r="D28" s="162" t="s">
        <v>40</v>
      </c>
      <c r="E28" s="99" t="s">
        <v>31</v>
      </c>
      <c r="F28" s="150" t="s">
        <v>7</v>
      </c>
      <c r="G28" s="67">
        <v>4.793</v>
      </c>
      <c r="H28" s="151">
        <v>54000</v>
      </c>
      <c r="I28" s="68"/>
      <c r="J28" s="68"/>
      <c r="K28" s="69"/>
      <c r="L28" s="66" t="s">
        <v>4</v>
      </c>
      <c r="M28" s="3"/>
    </row>
    <row r="29" spans="1:13" ht="20.25" customHeight="1">
      <c r="A29" s="404"/>
      <c r="B29" s="375"/>
      <c r="C29" s="192">
        <v>12</v>
      </c>
      <c r="D29" s="193" t="s">
        <v>164</v>
      </c>
      <c r="E29" s="191" t="s">
        <v>165</v>
      </c>
      <c r="F29" s="194" t="s">
        <v>7</v>
      </c>
      <c r="G29" s="171">
        <v>24.25</v>
      </c>
      <c r="H29" s="195">
        <v>58000</v>
      </c>
      <c r="I29" s="196"/>
      <c r="J29" s="196"/>
      <c r="K29" s="197"/>
      <c r="L29" s="198" t="s">
        <v>4</v>
      </c>
      <c r="M29" s="3"/>
    </row>
    <row r="30" spans="1:13" ht="25.5" customHeight="1" thickBot="1">
      <c r="A30" s="404"/>
      <c r="B30" s="375"/>
      <c r="C30" s="192">
        <v>12</v>
      </c>
      <c r="D30" s="193" t="s">
        <v>74</v>
      </c>
      <c r="E30" s="191" t="s">
        <v>31</v>
      </c>
      <c r="F30" s="194" t="s">
        <v>7</v>
      </c>
      <c r="G30" s="171">
        <v>17.354</v>
      </c>
      <c r="H30" s="195">
        <v>61000</v>
      </c>
      <c r="I30" s="196"/>
      <c r="J30" s="196"/>
      <c r="K30" s="197"/>
      <c r="L30" s="198" t="s">
        <v>4</v>
      </c>
      <c r="M30" s="3"/>
    </row>
    <row r="31" spans="1:13" ht="23.25" customHeight="1" thickBot="1">
      <c r="A31" s="404"/>
      <c r="B31" s="279">
        <v>920</v>
      </c>
      <c r="C31" s="285">
        <v>10</v>
      </c>
      <c r="D31" s="272" t="s">
        <v>75</v>
      </c>
      <c r="E31" s="273">
        <v>20</v>
      </c>
      <c r="F31" s="274" t="s">
        <v>7</v>
      </c>
      <c r="G31" s="200">
        <f>10.77-2.693</f>
        <v>8.077</v>
      </c>
      <c r="H31" s="275">
        <v>65000</v>
      </c>
      <c r="I31" s="276"/>
      <c r="J31" s="277"/>
      <c r="K31" s="278"/>
      <c r="L31" s="113" t="s">
        <v>4</v>
      </c>
      <c r="M31" s="3"/>
    </row>
    <row r="32" spans="1:13" ht="23.25" customHeight="1">
      <c r="A32" s="404"/>
      <c r="B32" s="368">
        <v>820</v>
      </c>
      <c r="C32" s="313">
        <v>20</v>
      </c>
      <c r="D32" s="201" t="s">
        <v>78</v>
      </c>
      <c r="E32" s="111" t="s">
        <v>55</v>
      </c>
      <c r="F32" s="315" t="s">
        <v>7</v>
      </c>
      <c r="G32" s="305">
        <v>118</v>
      </c>
      <c r="H32" s="316">
        <v>51000</v>
      </c>
      <c r="I32" s="317"/>
      <c r="J32" s="318"/>
      <c r="K32" s="319"/>
      <c r="L32" s="320" t="s">
        <v>4</v>
      </c>
      <c r="M32" s="3"/>
    </row>
    <row r="33" spans="1:13" ht="20.25" customHeight="1">
      <c r="A33" s="404"/>
      <c r="B33" s="369"/>
      <c r="C33" s="48">
        <v>18</v>
      </c>
      <c r="D33" s="230" t="s">
        <v>104</v>
      </c>
      <c r="E33" s="63" t="s">
        <v>105</v>
      </c>
      <c r="F33" s="326" t="s">
        <v>7</v>
      </c>
      <c r="G33" s="327">
        <v>5.674</v>
      </c>
      <c r="H33" s="328">
        <v>63000</v>
      </c>
      <c r="I33" s="329"/>
      <c r="J33" s="330"/>
      <c r="K33" s="331"/>
      <c r="L33" s="332" t="s">
        <v>4</v>
      </c>
      <c r="M33" s="3"/>
    </row>
    <row r="34" spans="1:13" ht="27.75" customHeight="1">
      <c r="A34" s="404"/>
      <c r="B34" s="360"/>
      <c r="C34" s="135">
        <v>16</v>
      </c>
      <c r="D34" s="50" t="s">
        <v>106</v>
      </c>
      <c r="E34" s="63" t="s">
        <v>105</v>
      </c>
      <c r="F34" s="125" t="s">
        <v>7</v>
      </c>
      <c r="G34" s="62">
        <v>9.128</v>
      </c>
      <c r="H34" s="314">
        <v>63000</v>
      </c>
      <c r="I34" s="120"/>
      <c r="J34" s="121"/>
      <c r="K34" s="122"/>
      <c r="L34" s="54" t="s">
        <v>4</v>
      </c>
      <c r="M34" s="3"/>
    </row>
    <row r="35" spans="1:13" ht="20.25" customHeight="1">
      <c r="A35" s="404"/>
      <c r="B35" s="360"/>
      <c r="C35" s="160">
        <v>14</v>
      </c>
      <c r="D35" s="46" t="s">
        <v>147</v>
      </c>
      <c r="E35" s="153" t="s">
        <v>16</v>
      </c>
      <c r="F35" s="163" t="s">
        <v>7</v>
      </c>
      <c r="G35" s="154">
        <f>19.779-3.249-3.378-3.303</f>
        <v>9.849</v>
      </c>
      <c r="H35" s="164">
        <v>69000</v>
      </c>
      <c r="I35" s="165"/>
      <c r="J35" s="166"/>
      <c r="K35" s="167"/>
      <c r="L35" s="70" t="s">
        <v>4</v>
      </c>
      <c r="M35" s="3"/>
    </row>
    <row r="36" spans="1:13" ht="22.5" customHeight="1">
      <c r="A36" s="404"/>
      <c r="B36" s="360"/>
      <c r="C36" s="38">
        <v>13</v>
      </c>
      <c r="D36" s="49" t="s">
        <v>108</v>
      </c>
      <c r="E36" s="219" t="s">
        <v>18</v>
      </c>
      <c r="F36" s="43" t="s">
        <v>7</v>
      </c>
      <c r="G36" s="100">
        <f>12.028-2.746</f>
        <v>9.282</v>
      </c>
      <c r="H36" s="99">
        <v>64000</v>
      </c>
      <c r="I36" s="78"/>
      <c r="J36" s="79"/>
      <c r="K36" s="80"/>
      <c r="L36" s="65" t="s">
        <v>4</v>
      </c>
      <c r="M36" s="3"/>
    </row>
    <row r="37" spans="1:13" ht="21" customHeight="1" thickBot="1">
      <c r="A37" s="404"/>
      <c r="B37" s="360"/>
      <c r="C37" s="240">
        <v>13</v>
      </c>
      <c r="D37" s="49" t="s">
        <v>109</v>
      </c>
      <c r="E37" s="337" t="s">
        <v>110</v>
      </c>
      <c r="F37" s="309" t="s">
        <v>7</v>
      </c>
      <c r="G37" s="154">
        <v>2.746</v>
      </c>
      <c r="H37" s="191">
        <v>64000</v>
      </c>
      <c r="I37" s="165"/>
      <c r="J37" s="166"/>
      <c r="K37" s="167"/>
      <c r="L37" s="70" t="s">
        <v>4</v>
      </c>
      <c r="M37" s="3"/>
    </row>
    <row r="38" spans="1:13" s="15" customFormat="1" ht="20.25" customHeight="1">
      <c r="A38" s="404"/>
      <c r="B38" s="408">
        <v>720</v>
      </c>
      <c r="C38" s="139">
        <v>30</v>
      </c>
      <c r="D38" s="210" t="s">
        <v>39</v>
      </c>
      <c r="E38" s="71" t="s">
        <v>9</v>
      </c>
      <c r="F38" s="47" t="s">
        <v>7</v>
      </c>
      <c r="G38" s="72">
        <v>18.5</v>
      </c>
      <c r="H38" s="119">
        <v>65000</v>
      </c>
      <c r="I38" s="211"/>
      <c r="J38" s="212"/>
      <c r="K38" s="213"/>
      <c r="L38" s="53" t="s">
        <v>20</v>
      </c>
      <c r="M38" s="3"/>
    </row>
    <row r="39" spans="1:13" s="15" customFormat="1" ht="20.25" customHeight="1">
      <c r="A39" s="404"/>
      <c r="B39" s="409"/>
      <c r="C39" s="40">
        <v>29</v>
      </c>
      <c r="D39" s="124" t="s">
        <v>138</v>
      </c>
      <c r="E39" s="73" t="s">
        <v>22</v>
      </c>
      <c r="F39" s="37" t="s">
        <v>7</v>
      </c>
      <c r="G39" s="74">
        <f>2.696+7.741-2.361-5.38</f>
        <v>2.695999999999999</v>
      </c>
      <c r="H39" s="123">
        <v>67000</v>
      </c>
      <c r="I39" s="120"/>
      <c r="J39" s="121"/>
      <c r="K39" s="122"/>
      <c r="L39" s="54" t="s">
        <v>4</v>
      </c>
      <c r="M39" s="3"/>
    </row>
    <row r="40" spans="1:13" s="15" customFormat="1" ht="18.75" customHeight="1">
      <c r="A40" s="404"/>
      <c r="B40" s="410"/>
      <c r="C40" s="41">
        <v>21</v>
      </c>
      <c r="D40" s="124" t="s">
        <v>28</v>
      </c>
      <c r="E40" s="75" t="s">
        <v>22</v>
      </c>
      <c r="F40" s="43" t="s">
        <v>7</v>
      </c>
      <c r="G40" s="76">
        <v>8.296</v>
      </c>
      <c r="H40" s="175">
        <v>59000</v>
      </c>
      <c r="I40" s="78"/>
      <c r="J40" s="79"/>
      <c r="K40" s="80"/>
      <c r="L40" s="65" t="s">
        <v>4</v>
      </c>
      <c r="M40" s="3"/>
    </row>
    <row r="41" spans="1:13" s="15" customFormat="1" ht="23.25" customHeight="1">
      <c r="A41" s="404"/>
      <c r="B41" s="410"/>
      <c r="C41" s="41">
        <v>19.3</v>
      </c>
      <c r="D41" s="130" t="s">
        <v>166</v>
      </c>
      <c r="E41" s="75" t="s">
        <v>16</v>
      </c>
      <c r="F41" s="43" t="s">
        <v>7</v>
      </c>
      <c r="G41" s="76">
        <v>11.096</v>
      </c>
      <c r="H41" s="185">
        <v>69000</v>
      </c>
      <c r="I41" s="120"/>
      <c r="J41" s="121"/>
      <c r="K41" s="122"/>
      <c r="L41" s="65" t="s">
        <v>4</v>
      </c>
      <c r="M41" s="3"/>
    </row>
    <row r="42" spans="1:13" s="15" customFormat="1" ht="18.75" customHeight="1">
      <c r="A42" s="404"/>
      <c r="B42" s="410"/>
      <c r="C42" s="236">
        <v>19.3</v>
      </c>
      <c r="D42" s="130" t="s">
        <v>149</v>
      </c>
      <c r="E42" s="75" t="s">
        <v>16</v>
      </c>
      <c r="F42" s="43" t="s">
        <v>7</v>
      </c>
      <c r="G42" s="76">
        <f>1.987+3.908-1.978</f>
        <v>3.917</v>
      </c>
      <c r="H42" s="185">
        <v>64000</v>
      </c>
      <c r="I42" s="120"/>
      <c r="J42" s="121"/>
      <c r="K42" s="122"/>
      <c r="L42" s="65" t="s">
        <v>4</v>
      </c>
      <c r="M42" s="3"/>
    </row>
    <row r="43" spans="1:13" s="15" customFormat="1" ht="21" customHeight="1">
      <c r="A43" s="404"/>
      <c r="B43" s="410"/>
      <c r="C43" s="41">
        <v>16</v>
      </c>
      <c r="D43" s="148" t="s">
        <v>113</v>
      </c>
      <c r="E43" s="75" t="s">
        <v>55</v>
      </c>
      <c r="F43" s="43" t="s">
        <v>7</v>
      </c>
      <c r="G43" s="76">
        <v>9.9</v>
      </c>
      <c r="H43" s="185">
        <v>62000</v>
      </c>
      <c r="I43" s="120"/>
      <c r="J43" s="121"/>
      <c r="K43" s="122"/>
      <c r="L43" s="65" t="s">
        <v>4</v>
      </c>
      <c r="M43" s="3"/>
    </row>
    <row r="44" spans="1:13" s="15" customFormat="1" ht="21" customHeight="1">
      <c r="A44" s="404"/>
      <c r="B44" s="410"/>
      <c r="C44" s="41">
        <v>15</v>
      </c>
      <c r="D44" s="148" t="s">
        <v>85</v>
      </c>
      <c r="E44" s="75" t="s">
        <v>86</v>
      </c>
      <c r="F44" s="43" t="s">
        <v>7</v>
      </c>
      <c r="G44" s="76">
        <v>18.923</v>
      </c>
      <c r="H44" s="185">
        <v>59000</v>
      </c>
      <c r="I44" s="120"/>
      <c r="J44" s="121"/>
      <c r="K44" s="122"/>
      <c r="L44" s="65" t="s">
        <v>4</v>
      </c>
      <c r="M44" s="3"/>
    </row>
    <row r="45" spans="1:13" s="15" customFormat="1" ht="21" customHeight="1">
      <c r="A45" s="404"/>
      <c r="B45" s="410"/>
      <c r="C45" s="41">
        <v>14</v>
      </c>
      <c r="D45" s="148" t="s">
        <v>77</v>
      </c>
      <c r="E45" s="75" t="s">
        <v>55</v>
      </c>
      <c r="F45" s="43" t="s">
        <v>7</v>
      </c>
      <c r="G45" s="76">
        <v>2.767</v>
      </c>
      <c r="H45" s="185">
        <v>63000</v>
      </c>
      <c r="I45" s="120"/>
      <c r="J45" s="121"/>
      <c r="K45" s="122"/>
      <c r="L45" s="65" t="s">
        <v>4</v>
      </c>
      <c r="M45" s="3"/>
    </row>
    <row r="46" spans="1:13" s="15" customFormat="1" ht="21" customHeight="1">
      <c r="A46" s="404"/>
      <c r="B46" s="410"/>
      <c r="C46" s="41">
        <v>14</v>
      </c>
      <c r="D46" s="148" t="s">
        <v>114</v>
      </c>
      <c r="E46" s="75" t="s">
        <v>76</v>
      </c>
      <c r="F46" s="43" t="s">
        <v>7</v>
      </c>
      <c r="G46" s="76">
        <f>5.893-2.946</f>
        <v>2.9469999999999996</v>
      </c>
      <c r="H46" s="185">
        <v>61000</v>
      </c>
      <c r="I46" s="120"/>
      <c r="J46" s="121"/>
      <c r="K46" s="122"/>
      <c r="L46" s="65" t="s">
        <v>4</v>
      </c>
      <c r="M46" s="3"/>
    </row>
    <row r="47" spans="1:13" s="15" customFormat="1" ht="21" customHeight="1">
      <c r="A47" s="404"/>
      <c r="B47" s="410"/>
      <c r="C47" s="41">
        <v>12</v>
      </c>
      <c r="D47" s="221" t="s">
        <v>191</v>
      </c>
      <c r="E47" s="75" t="s">
        <v>57</v>
      </c>
      <c r="F47" s="43" t="s">
        <v>7</v>
      </c>
      <c r="G47" s="76">
        <v>7.657</v>
      </c>
      <c r="H47" s="185">
        <v>65000</v>
      </c>
      <c r="I47" s="120"/>
      <c r="J47" s="121"/>
      <c r="K47" s="122"/>
      <c r="L47" s="65" t="s">
        <v>4</v>
      </c>
      <c r="M47" s="3"/>
    </row>
    <row r="48" spans="1:13" s="15" customFormat="1" ht="24" customHeight="1">
      <c r="A48" s="404"/>
      <c r="B48" s="410"/>
      <c r="C48" s="38">
        <v>10</v>
      </c>
      <c r="D48" s="256" t="s">
        <v>190</v>
      </c>
      <c r="E48" s="86" t="s">
        <v>16</v>
      </c>
      <c r="F48" s="43" t="s">
        <v>7</v>
      </c>
      <c r="G48" s="100">
        <f>5.967-2.006-1.956</f>
        <v>2.005</v>
      </c>
      <c r="H48" s="214">
        <v>65000</v>
      </c>
      <c r="I48" s="82"/>
      <c r="J48" s="83"/>
      <c r="K48" s="84"/>
      <c r="L48" s="65" t="s">
        <v>4</v>
      </c>
      <c r="M48" s="3"/>
    </row>
    <row r="49" spans="1:13" s="15" customFormat="1" ht="25.5" customHeight="1">
      <c r="A49" s="404"/>
      <c r="B49" s="410"/>
      <c r="C49" s="135">
        <v>10</v>
      </c>
      <c r="D49" s="202" t="s">
        <v>102</v>
      </c>
      <c r="E49" s="86" t="s">
        <v>23</v>
      </c>
      <c r="F49" s="43" t="s">
        <v>7</v>
      </c>
      <c r="G49" s="85">
        <f>8.099-2.053</f>
        <v>6.046</v>
      </c>
      <c r="H49" s="215">
        <v>61000</v>
      </c>
      <c r="I49" s="203"/>
      <c r="J49" s="204"/>
      <c r="K49" s="205"/>
      <c r="L49" s="65" t="s">
        <v>4</v>
      </c>
      <c r="M49" s="3"/>
    </row>
    <row r="50" spans="1:13" s="15" customFormat="1" ht="18" customHeight="1">
      <c r="A50" s="404"/>
      <c r="B50" s="410"/>
      <c r="C50" s="38">
        <v>9</v>
      </c>
      <c r="D50" s="202" t="s">
        <v>36</v>
      </c>
      <c r="E50" s="86" t="s">
        <v>13</v>
      </c>
      <c r="F50" s="43" t="s">
        <v>7</v>
      </c>
      <c r="G50" s="85">
        <f>8.509-1.867</f>
        <v>6.642</v>
      </c>
      <c r="H50" s="215">
        <v>35000</v>
      </c>
      <c r="I50" s="203"/>
      <c r="J50" s="204"/>
      <c r="K50" s="205"/>
      <c r="L50" s="65" t="s">
        <v>4</v>
      </c>
      <c r="M50" s="3"/>
    </row>
    <row r="51" spans="1:13" s="15" customFormat="1" ht="15.75" customHeight="1">
      <c r="A51" s="404"/>
      <c r="B51" s="410"/>
      <c r="C51" s="131">
        <v>8</v>
      </c>
      <c r="D51" s="129" t="s">
        <v>42</v>
      </c>
      <c r="E51" s="86" t="s">
        <v>17</v>
      </c>
      <c r="F51" s="65" t="s">
        <v>7</v>
      </c>
      <c r="G51" s="85">
        <f>3.246-1.631</f>
        <v>1.615</v>
      </c>
      <c r="H51" s="216">
        <v>43000</v>
      </c>
      <c r="I51" s="82"/>
      <c r="J51" s="83"/>
      <c r="K51" s="84"/>
      <c r="L51" s="65" t="s">
        <v>4</v>
      </c>
      <c r="M51" s="3"/>
    </row>
    <row r="52" spans="1:13" s="15" customFormat="1" ht="18" customHeight="1" thickBot="1">
      <c r="A52" s="404"/>
      <c r="B52" s="411"/>
      <c r="C52" s="132">
        <v>8</v>
      </c>
      <c r="D52" s="293" t="s">
        <v>47</v>
      </c>
      <c r="E52" s="105" t="s">
        <v>30</v>
      </c>
      <c r="F52" s="138" t="s">
        <v>7</v>
      </c>
      <c r="G52" s="294">
        <v>4.824</v>
      </c>
      <c r="H52" s="295">
        <v>22000</v>
      </c>
      <c r="I52" s="296"/>
      <c r="J52" s="297"/>
      <c r="K52" s="298"/>
      <c r="L52" s="77" t="s">
        <v>4</v>
      </c>
      <c r="M52" s="3"/>
    </row>
    <row r="53" spans="1:13" s="15" customFormat="1" ht="27.75" customHeight="1">
      <c r="A53" s="404"/>
      <c r="B53" s="358">
        <v>530</v>
      </c>
      <c r="C53" s="131">
        <v>18.1</v>
      </c>
      <c r="D53" s="179" t="s">
        <v>115</v>
      </c>
      <c r="E53" s="81" t="s">
        <v>14</v>
      </c>
      <c r="F53" s="125" t="s">
        <v>7</v>
      </c>
      <c r="G53" s="333">
        <f>3.884+10.223</f>
        <v>14.107000000000001</v>
      </c>
      <c r="H53" s="216">
        <v>65000</v>
      </c>
      <c r="I53" s="82"/>
      <c r="J53" s="83"/>
      <c r="K53" s="84"/>
      <c r="L53" s="54" t="s">
        <v>4</v>
      </c>
      <c r="M53" s="3"/>
    </row>
    <row r="54" spans="1:14" s="15" customFormat="1" ht="19.5" customHeight="1">
      <c r="A54" s="404"/>
      <c r="B54" s="359"/>
      <c r="C54" s="134">
        <v>16</v>
      </c>
      <c r="D54" s="221" t="s">
        <v>192</v>
      </c>
      <c r="E54" s="73" t="s">
        <v>16</v>
      </c>
      <c r="F54" s="125" t="s">
        <v>7</v>
      </c>
      <c r="G54" s="74">
        <f>2.327</f>
        <v>2.327</v>
      </c>
      <c r="H54" s="123">
        <v>72000</v>
      </c>
      <c r="I54" s="87"/>
      <c r="J54" s="88"/>
      <c r="K54" s="89"/>
      <c r="L54" s="54" t="s">
        <v>4</v>
      </c>
      <c r="M54" s="3"/>
      <c r="N54" s="14"/>
    </row>
    <row r="55" spans="1:14" s="15" customFormat="1" ht="19.5" customHeight="1">
      <c r="A55" s="404"/>
      <c r="B55" s="359"/>
      <c r="C55" s="134">
        <v>16</v>
      </c>
      <c r="D55" s="221" t="s">
        <v>148</v>
      </c>
      <c r="E55" s="73" t="s">
        <v>16</v>
      </c>
      <c r="F55" s="125" t="s">
        <v>7</v>
      </c>
      <c r="G55" s="74">
        <f>3.445+1.221-1.489</f>
        <v>3.1770000000000005</v>
      </c>
      <c r="H55" s="123">
        <v>69000</v>
      </c>
      <c r="I55" s="87"/>
      <c r="J55" s="88"/>
      <c r="K55" s="89"/>
      <c r="L55" s="54" t="s">
        <v>4</v>
      </c>
      <c r="M55" s="3"/>
      <c r="N55" s="14"/>
    </row>
    <row r="56" spans="1:14" s="15" customFormat="1" ht="19.5" customHeight="1">
      <c r="A56" s="404"/>
      <c r="B56" s="359"/>
      <c r="C56" s="134">
        <v>14.2</v>
      </c>
      <c r="D56" s="221" t="s">
        <v>116</v>
      </c>
      <c r="E56" s="73" t="s">
        <v>55</v>
      </c>
      <c r="F56" s="125" t="s">
        <v>7</v>
      </c>
      <c r="G56" s="74">
        <v>2.751</v>
      </c>
      <c r="H56" s="123">
        <v>65000</v>
      </c>
      <c r="I56" s="87"/>
      <c r="J56" s="88"/>
      <c r="K56" s="89"/>
      <c r="L56" s="54" t="s">
        <v>4</v>
      </c>
      <c r="M56" s="3"/>
      <c r="N56" s="14"/>
    </row>
    <row r="57" spans="1:14" s="15" customFormat="1" ht="19.5" customHeight="1">
      <c r="A57" s="404"/>
      <c r="B57" s="359"/>
      <c r="C57" s="134">
        <v>14</v>
      </c>
      <c r="D57" s="221" t="s">
        <v>71</v>
      </c>
      <c r="E57" s="73" t="s">
        <v>30</v>
      </c>
      <c r="F57" s="125" t="s">
        <v>7</v>
      </c>
      <c r="G57" s="74">
        <v>4.001</v>
      </c>
      <c r="H57" s="123">
        <v>69000</v>
      </c>
      <c r="I57" s="87"/>
      <c r="J57" s="88"/>
      <c r="K57" s="89"/>
      <c r="L57" s="54" t="s">
        <v>4</v>
      </c>
      <c r="M57" s="3"/>
      <c r="N57" s="14"/>
    </row>
    <row r="58" spans="1:14" s="15" customFormat="1" ht="19.5" customHeight="1">
      <c r="A58" s="404"/>
      <c r="B58" s="359"/>
      <c r="C58" s="134">
        <v>14</v>
      </c>
      <c r="D58" s="221" t="s">
        <v>48</v>
      </c>
      <c r="E58" s="73" t="s">
        <v>23</v>
      </c>
      <c r="F58" s="125" t="s">
        <v>7</v>
      </c>
      <c r="G58" s="74">
        <v>4.183</v>
      </c>
      <c r="H58" s="123">
        <v>72000</v>
      </c>
      <c r="I58" s="87"/>
      <c r="J58" s="88"/>
      <c r="K58" s="89"/>
      <c r="L58" s="54" t="s">
        <v>4</v>
      </c>
      <c r="M58" s="3"/>
      <c r="N58" s="14"/>
    </row>
    <row r="59" spans="1:14" s="15" customFormat="1" ht="23.25" customHeight="1">
      <c r="A59" s="404"/>
      <c r="B59" s="359"/>
      <c r="C59" s="134">
        <v>12</v>
      </c>
      <c r="D59" s="179" t="s">
        <v>167</v>
      </c>
      <c r="E59" s="73" t="s">
        <v>14</v>
      </c>
      <c r="F59" s="125" t="s">
        <v>7</v>
      </c>
      <c r="G59" s="74">
        <f>1.807</f>
        <v>1.807</v>
      </c>
      <c r="H59" s="123">
        <v>63000</v>
      </c>
      <c r="I59" s="87"/>
      <c r="J59" s="88"/>
      <c r="K59" s="89"/>
      <c r="L59" s="54" t="s">
        <v>4</v>
      </c>
      <c r="M59" s="3"/>
      <c r="N59" s="14"/>
    </row>
    <row r="60" spans="1:13" s="15" customFormat="1" ht="20.25" customHeight="1">
      <c r="A60" s="404"/>
      <c r="B60" s="359"/>
      <c r="C60" s="147">
        <v>12</v>
      </c>
      <c r="D60" s="232" t="s">
        <v>118</v>
      </c>
      <c r="E60" s="73" t="s">
        <v>19</v>
      </c>
      <c r="F60" s="126" t="s">
        <v>7</v>
      </c>
      <c r="G60" s="74">
        <f>10.891-1.772</f>
        <v>9.119</v>
      </c>
      <c r="H60" s="123">
        <v>61000</v>
      </c>
      <c r="I60" s="87"/>
      <c r="J60" s="88"/>
      <c r="K60" s="89"/>
      <c r="L60" s="54" t="s">
        <v>4</v>
      </c>
      <c r="M60" s="3"/>
    </row>
    <row r="61" spans="1:13" s="15" customFormat="1" ht="20.25" customHeight="1">
      <c r="A61" s="404"/>
      <c r="B61" s="359"/>
      <c r="C61" s="147">
        <v>12</v>
      </c>
      <c r="D61" s="232" t="s">
        <v>107</v>
      </c>
      <c r="E61" s="73" t="s">
        <v>24</v>
      </c>
      <c r="F61" s="126" t="s">
        <v>7</v>
      </c>
      <c r="G61" s="74">
        <f>5.327-1.788</f>
        <v>3.5389999999999997</v>
      </c>
      <c r="H61" s="123">
        <v>54000</v>
      </c>
      <c r="I61" s="87"/>
      <c r="J61" s="88"/>
      <c r="K61" s="89"/>
      <c r="L61" s="54" t="s">
        <v>4</v>
      </c>
      <c r="M61" s="3"/>
    </row>
    <row r="62" spans="1:13" s="15" customFormat="1" ht="23.25" customHeight="1">
      <c r="A62" s="404"/>
      <c r="B62" s="359"/>
      <c r="C62" s="147">
        <v>12</v>
      </c>
      <c r="D62" s="232" t="s">
        <v>32</v>
      </c>
      <c r="E62" s="73" t="s">
        <v>24</v>
      </c>
      <c r="F62" s="126" t="s">
        <v>7</v>
      </c>
      <c r="G62" s="74">
        <v>1.88</v>
      </c>
      <c r="H62" s="123">
        <v>63000</v>
      </c>
      <c r="I62" s="87"/>
      <c r="J62" s="88"/>
      <c r="K62" s="89"/>
      <c r="L62" s="54" t="s">
        <v>4</v>
      </c>
      <c r="M62" s="3"/>
    </row>
    <row r="63" spans="1:13" s="15" customFormat="1" ht="23.25" customHeight="1">
      <c r="A63" s="404"/>
      <c r="B63" s="359"/>
      <c r="C63" s="147">
        <v>10</v>
      </c>
      <c r="D63" s="232" t="s">
        <v>194</v>
      </c>
      <c r="E63" s="339" t="s">
        <v>55</v>
      </c>
      <c r="F63" s="126" t="s">
        <v>7</v>
      </c>
      <c r="G63" s="74">
        <v>1.48</v>
      </c>
      <c r="H63" s="123">
        <v>59000</v>
      </c>
      <c r="I63" s="87"/>
      <c r="J63" s="88"/>
      <c r="K63" s="89"/>
      <c r="L63" s="54" t="s">
        <v>4</v>
      </c>
      <c r="M63" s="3"/>
    </row>
    <row r="64" spans="1:13" s="15" customFormat="1" ht="26.25" customHeight="1">
      <c r="A64" s="404"/>
      <c r="B64" s="359"/>
      <c r="C64" s="173">
        <v>10</v>
      </c>
      <c r="D64" s="174" t="s">
        <v>117</v>
      </c>
      <c r="E64" s="75" t="s">
        <v>17</v>
      </c>
      <c r="F64" s="126" t="s">
        <v>7</v>
      </c>
      <c r="G64" s="76">
        <f>7.732-1.549</f>
        <v>6.183</v>
      </c>
      <c r="H64" s="175">
        <v>55000</v>
      </c>
      <c r="I64" s="90"/>
      <c r="J64" s="91"/>
      <c r="K64" s="92"/>
      <c r="L64" s="65" t="s">
        <v>4</v>
      </c>
      <c r="M64" s="3"/>
    </row>
    <row r="65" spans="1:13" s="15" customFormat="1" ht="21" customHeight="1">
      <c r="A65" s="404"/>
      <c r="B65" s="359"/>
      <c r="C65" s="258">
        <v>10</v>
      </c>
      <c r="D65" s="265" t="s">
        <v>193</v>
      </c>
      <c r="E65" s="168" t="s">
        <v>13</v>
      </c>
      <c r="F65" s="163" t="s">
        <v>7</v>
      </c>
      <c r="G65" s="260">
        <f>21.016+4.497-1.493</f>
        <v>24.02</v>
      </c>
      <c r="H65" s="261">
        <v>72000</v>
      </c>
      <c r="I65" s="262"/>
      <c r="J65" s="263"/>
      <c r="K65" s="264"/>
      <c r="L65" s="70" t="s">
        <v>4</v>
      </c>
      <c r="M65" s="3"/>
    </row>
    <row r="66" spans="1:13" s="15" customFormat="1" ht="21" customHeight="1">
      <c r="A66" s="404"/>
      <c r="B66" s="359"/>
      <c r="C66" s="258">
        <v>10</v>
      </c>
      <c r="D66" s="265" t="s">
        <v>133</v>
      </c>
      <c r="E66" s="168" t="s">
        <v>126</v>
      </c>
      <c r="F66" s="163" t="s">
        <v>7</v>
      </c>
      <c r="G66" s="260">
        <v>2.984</v>
      </c>
      <c r="H66" s="261">
        <v>65000</v>
      </c>
      <c r="I66" s="262"/>
      <c r="J66" s="263"/>
      <c r="K66" s="264"/>
      <c r="L66" s="70" t="s">
        <v>4</v>
      </c>
      <c r="M66" s="3"/>
    </row>
    <row r="67" spans="1:13" s="15" customFormat="1" ht="21" customHeight="1">
      <c r="A67" s="404"/>
      <c r="B67" s="359"/>
      <c r="C67" s="258">
        <v>10</v>
      </c>
      <c r="D67" s="265" t="s">
        <v>127</v>
      </c>
      <c r="E67" s="416" t="s">
        <v>13</v>
      </c>
      <c r="F67" s="163" t="s">
        <v>7</v>
      </c>
      <c r="G67" s="260">
        <v>1.471</v>
      </c>
      <c r="H67" s="261">
        <v>57000</v>
      </c>
      <c r="I67" s="262"/>
      <c r="J67" s="263"/>
      <c r="K67" s="264"/>
      <c r="L67" s="70" t="s">
        <v>4</v>
      </c>
      <c r="M67" s="3"/>
    </row>
    <row r="68" spans="1:13" s="15" customFormat="1" ht="21" customHeight="1">
      <c r="A68" s="404"/>
      <c r="B68" s="359"/>
      <c r="C68" s="258">
        <v>10</v>
      </c>
      <c r="D68" s="265" t="s">
        <v>103</v>
      </c>
      <c r="E68" s="168">
        <v>20</v>
      </c>
      <c r="F68" s="163" t="s">
        <v>7</v>
      </c>
      <c r="G68" s="260">
        <f>15.405-3.081-3.083</f>
        <v>9.241</v>
      </c>
      <c r="H68" s="261">
        <v>53000</v>
      </c>
      <c r="I68" s="262"/>
      <c r="J68" s="263"/>
      <c r="K68" s="264"/>
      <c r="L68" s="70" t="s">
        <v>4</v>
      </c>
      <c r="M68" s="3"/>
    </row>
    <row r="69" spans="1:13" s="15" customFormat="1" ht="21" customHeight="1">
      <c r="A69" s="404"/>
      <c r="B69" s="359"/>
      <c r="C69" s="258">
        <v>10</v>
      </c>
      <c r="D69" s="265" t="s">
        <v>89</v>
      </c>
      <c r="E69" s="168" t="s">
        <v>90</v>
      </c>
      <c r="F69" s="163" t="s">
        <v>7</v>
      </c>
      <c r="G69" s="260">
        <v>1.539</v>
      </c>
      <c r="H69" s="261">
        <v>49000</v>
      </c>
      <c r="I69" s="262"/>
      <c r="J69" s="263"/>
      <c r="K69" s="264"/>
      <c r="L69" s="70" t="s">
        <v>4</v>
      </c>
      <c r="M69" s="3"/>
    </row>
    <row r="70" spans="1:13" s="15" customFormat="1" ht="21" customHeight="1">
      <c r="A70" s="404"/>
      <c r="B70" s="359"/>
      <c r="C70" s="173">
        <v>9</v>
      </c>
      <c r="D70" s="174" t="s">
        <v>58</v>
      </c>
      <c r="E70" s="75" t="s">
        <v>13</v>
      </c>
      <c r="F70" s="126" t="s">
        <v>7</v>
      </c>
      <c r="G70" s="76">
        <v>13.334</v>
      </c>
      <c r="H70" s="175">
        <v>62000</v>
      </c>
      <c r="I70" s="90"/>
      <c r="J70" s="91"/>
      <c r="K70" s="92"/>
      <c r="L70" s="65" t="s">
        <v>4</v>
      </c>
      <c r="M70" s="3"/>
    </row>
    <row r="71" spans="1:13" s="15" customFormat="1" ht="21" customHeight="1">
      <c r="A71" s="404"/>
      <c r="B71" s="359"/>
      <c r="C71" s="258">
        <v>8</v>
      </c>
      <c r="D71" s="259" t="s">
        <v>168</v>
      </c>
      <c r="E71" s="168" t="s">
        <v>19</v>
      </c>
      <c r="F71" s="163" t="s">
        <v>7</v>
      </c>
      <c r="G71" s="260">
        <f>3.53-1.193</f>
        <v>2.3369999999999997</v>
      </c>
      <c r="H71" s="261">
        <v>53000</v>
      </c>
      <c r="I71" s="262"/>
      <c r="J71" s="263"/>
      <c r="K71" s="264"/>
      <c r="L71" s="70" t="s">
        <v>4</v>
      </c>
      <c r="M71" s="3"/>
    </row>
    <row r="72" spans="1:13" s="15" customFormat="1" ht="21.75" customHeight="1">
      <c r="A72" s="404"/>
      <c r="B72" s="359"/>
      <c r="C72" s="258">
        <v>8</v>
      </c>
      <c r="D72" s="265" t="s">
        <v>128</v>
      </c>
      <c r="E72" s="168" t="s">
        <v>13</v>
      </c>
      <c r="F72" s="163" t="s">
        <v>7</v>
      </c>
      <c r="G72" s="260">
        <v>1.196</v>
      </c>
      <c r="H72" s="261">
        <v>55000</v>
      </c>
      <c r="I72" s="262"/>
      <c r="J72" s="263"/>
      <c r="K72" s="264"/>
      <c r="L72" s="70" t="s">
        <v>4</v>
      </c>
      <c r="M72" s="3"/>
    </row>
    <row r="73" spans="1:13" s="15" customFormat="1" ht="21.75" customHeight="1" thickBot="1">
      <c r="A73" s="404"/>
      <c r="B73" s="370"/>
      <c r="C73" s="344">
        <v>7</v>
      </c>
      <c r="D73" s="345" t="s">
        <v>150</v>
      </c>
      <c r="E73" s="346" t="s">
        <v>151</v>
      </c>
      <c r="F73" s="347" t="s">
        <v>7</v>
      </c>
      <c r="G73" s="348">
        <v>15.452</v>
      </c>
      <c r="H73" s="349">
        <v>33000</v>
      </c>
      <c r="I73" s="350"/>
      <c r="J73" s="351"/>
      <c r="K73" s="352"/>
      <c r="L73" s="77" t="s">
        <v>4</v>
      </c>
      <c r="M73" s="3"/>
    </row>
    <row r="74" spans="1:14" s="15" customFormat="1" ht="22.5" customHeight="1">
      <c r="A74" s="404"/>
      <c r="B74" s="361">
        <v>426</v>
      </c>
      <c r="C74" s="139">
        <v>22</v>
      </c>
      <c r="D74" s="334" t="s">
        <v>185</v>
      </c>
      <c r="E74" s="71" t="s">
        <v>9</v>
      </c>
      <c r="F74" s="53" t="s">
        <v>7</v>
      </c>
      <c r="G74" s="72">
        <f>7.389+7.773</f>
        <v>15.161999999999999</v>
      </c>
      <c r="H74" s="71">
        <v>66000</v>
      </c>
      <c r="I74" s="93"/>
      <c r="J74" s="94"/>
      <c r="K74" s="95"/>
      <c r="L74" s="53" t="s">
        <v>4</v>
      </c>
      <c r="M74" s="3"/>
      <c r="N74" s="14"/>
    </row>
    <row r="75" spans="1:14" s="15" customFormat="1" ht="24" customHeight="1">
      <c r="A75" s="404"/>
      <c r="B75" s="362"/>
      <c r="C75" s="40">
        <v>20</v>
      </c>
      <c r="D75" s="45" t="s">
        <v>98</v>
      </c>
      <c r="E75" s="73" t="s">
        <v>9</v>
      </c>
      <c r="F75" s="54" t="s">
        <v>7</v>
      </c>
      <c r="G75" s="74">
        <f>7.167</f>
        <v>7.167</v>
      </c>
      <c r="H75" s="73">
        <v>63000</v>
      </c>
      <c r="I75" s="87"/>
      <c r="J75" s="88"/>
      <c r="K75" s="89"/>
      <c r="L75" s="54" t="s">
        <v>4</v>
      </c>
      <c r="M75" s="3"/>
      <c r="N75" s="14"/>
    </row>
    <row r="76" spans="1:14" s="15" customFormat="1" ht="19.5" customHeight="1">
      <c r="A76" s="404"/>
      <c r="B76" s="362"/>
      <c r="C76" s="40">
        <v>20</v>
      </c>
      <c r="D76" s="181" t="s">
        <v>99</v>
      </c>
      <c r="E76" s="73" t="s">
        <v>9</v>
      </c>
      <c r="F76" s="54" t="s">
        <v>7</v>
      </c>
      <c r="G76" s="74">
        <f>1.993+1.246</f>
        <v>3.239</v>
      </c>
      <c r="H76" s="73">
        <v>55000</v>
      </c>
      <c r="I76" s="87"/>
      <c r="J76" s="88"/>
      <c r="K76" s="89"/>
      <c r="L76" s="54" t="s">
        <v>4</v>
      </c>
      <c r="M76" s="3"/>
      <c r="N76" s="14"/>
    </row>
    <row r="77" spans="1:14" s="15" customFormat="1" ht="19.5" customHeight="1">
      <c r="A77" s="404"/>
      <c r="B77" s="362"/>
      <c r="C77" s="40">
        <v>16</v>
      </c>
      <c r="D77" s="181" t="s">
        <v>97</v>
      </c>
      <c r="E77" s="73" t="s">
        <v>9</v>
      </c>
      <c r="F77" s="54" t="s">
        <v>7</v>
      </c>
      <c r="G77" s="74">
        <v>1.833</v>
      </c>
      <c r="H77" s="73">
        <v>63000</v>
      </c>
      <c r="I77" s="87"/>
      <c r="J77" s="88"/>
      <c r="K77" s="89"/>
      <c r="L77" s="54" t="s">
        <v>4</v>
      </c>
      <c r="M77" s="3"/>
      <c r="N77" s="14"/>
    </row>
    <row r="78" spans="1:14" s="15" customFormat="1" ht="27" customHeight="1">
      <c r="A78" s="404"/>
      <c r="B78" s="362"/>
      <c r="C78" s="40">
        <v>10</v>
      </c>
      <c r="D78" s="45" t="s">
        <v>129</v>
      </c>
      <c r="E78" s="73" t="s">
        <v>9</v>
      </c>
      <c r="F78" s="54" t="s">
        <v>7</v>
      </c>
      <c r="G78" s="74">
        <f>12.836-2.271</f>
        <v>10.565000000000001</v>
      </c>
      <c r="H78" s="73">
        <v>67000</v>
      </c>
      <c r="I78" s="87"/>
      <c r="J78" s="88"/>
      <c r="K78" s="89"/>
      <c r="L78" s="54" t="s">
        <v>4</v>
      </c>
      <c r="M78" s="3"/>
      <c r="N78" s="14"/>
    </row>
    <row r="79" spans="1:14" s="15" customFormat="1" ht="22.5" customHeight="1">
      <c r="A79" s="404"/>
      <c r="B79" s="362"/>
      <c r="C79" s="40">
        <v>10</v>
      </c>
      <c r="D79" s="45" t="s">
        <v>195</v>
      </c>
      <c r="E79" s="73">
        <v>20</v>
      </c>
      <c r="F79" s="54" t="s">
        <v>7</v>
      </c>
      <c r="G79" s="74">
        <v>6.569</v>
      </c>
      <c r="H79" s="73">
        <v>62000</v>
      </c>
      <c r="I79" s="87"/>
      <c r="J79" s="88"/>
      <c r="K79" s="89"/>
      <c r="L79" s="54" t="s">
        <v>4</v>
      </c>
      <c r="M79" s="3"/>
      <c r="N79" s="14"/>
    </row>
    <row r="80" spans="1:14" s="15" customFormat="1" ht="18" customHeight="1">
      <c r="A80" s="404"/>
      <c r="B80" s="362"/>
      <c r="C80" s="40">
        <v>10</v>
      </c>
      <c r="D80" s="45" t="s">
        <v>130</v>
      </c>
      <c r="E80" s="73">
        <v>20</v>
      </c>
      <c r="F80" s="54" t="s">
        <v>7</v>
      </c>
      <c r="G80" s="74">
        <v>0.899</v>
      </c>
      <c r="H80" s="73">
        <v>64000</v>
      </c>
      <c r="I80" s="87"/>
      <c r="J80" s="88"/>
      <c r="K80" s="89"/>
      <c r="L80" s="54" t="s">
        <v>4</v>
      </c>
      <c r="M80" s="3"/>
      <c r="N80" s="14"/>
    </row>
    <row r="81" spans="1:14" s="15" customFormat="1" ht="21" customHeight="1">
      <c r="A81" s="404"/>
      <c r="B81" s="362"/>
      <c r="C81" s="134">
        <v>10</v>
      </c>
      <c r="D81" s="181" t="s">
        <v>184</v>
      </c>
      <c r="E81" s="73" t="s">
        <v>13</v>
      </c>
      <c r="F81" s="54" t="s">
        <v>7</v>
      </c>
      <c r="G81" s="74">
        <v>1.234</v>
      </c>
      <c r="H81" s="73">
        <v>52000</v>
      </c>
      <c r="I81" s="87"/>
      <c r="J81" s="88"/>
      <c r="K81" s="89"/>
      <c r="L81" s="54" t="s">
        <v>4</v>
      </c>
      <c r="M81" s="3"/>
      <c r="N81" s="14"/>
    </row>
    <row r="82" spans="1:14" s="15" customFormat="1" ht="21" customHeight="1">
      <c r="A82" s="404"/>
      <c r="B82" s="362"/>
      <c r="C82" s="134">
        <v>10</v>
      </c>
      <c r="D82" s="181" t="s">
        <v>183</v>
      </c>
      <c r="E82" s="73">
        <v>20</v>
      </c>
      <c r="F82" s="54" t="s">
        <v>7</v>
      </c>
      <c r="G82" s="74">
        <v>1.205</v>
      </c>
      <c r="H82" s="73">
        <v>52000</v>
      </c>
      <c r="I82" s="87"/>
      <c r="J82" s="88"/>
      <c r="K82" s="89"/>
      <c r="L82" s="54" t="s">
        <v>4</v>
      </c>
      <c r="M82" s="3"/>
      <c r="N82" s="14"/>
    </row>
    <row r="83" spans="1:14" s="15" customFormat="1" ht="21" customHeight="1">
      <c r="A83" s="404"/>
      <c r="B83" s="362"/>
      <c r="C83" s="236">
        <v>9</v>
      </c>
      <c r="D83" s="257" t="s">
        <v>131</v>
      </c>
      <c r="E83" s="75" t="s">
        <v>13</v>
      </c>
      <c r="F83" s="65" t="s">
        <v>7</v>
      </c>
      <c r="G83" s="76">
        <v>1.042</v>
      </c>
      <c r="H83" s="75">
        <v>69000</v>
      </c>
      <c r="I83" s="90"/>
      <c r="J83" s="91"/>
      <c r="K83" s="92"/>
      <c r="L83" s="65" t="s">
        <v>4</v>
      </c>
      <c r="M83" s="3"/>
      <c r="N83" s="14"/>
    </row>
    <row r="84" spans="1:14" s="15" customFormat="1" ht="21" customHeight="1" thickBot="1">
      <c r="A84" s="404"/>
      <c r="B84" s="363"/>
      <c r="C84" s="335">
        <v>9</v>
      </c>
      <c r="D84" s="336" t="s">
        <v>169</v>
      </c>
      <c r="E84" s="223" t="s">
        <v>9</v>
      </c>
      <c r="F84" s="220" t="s">
        <v>7</v>
      </c>
      <c r="G84" s="224">
        <f>1.093-0.644</f>
        <v>0.44899999999999995</v>
      </c>
      <c r="H84" s="223">
        <v>46000</v>
      </c>
      <c r="I84" s="225"/>
      <c r="J84" s="226"/>
      <c r="K84" s="227"/>
      <c r="L84" s="220" t="s">
        <v>4</v>
      </c>
      <c r="M84" s="3"/>
      <c r="N84" s="14"/>
    </row>
    <row r="85" spans="1:14" s="15" customFormat="1" ht="21" customHeight="1">
      <c r="A85" s="404"/>
      <c r="B85" s="413">
        <v>377</v>
      </c>
      <c r="C85" s="139">
        <v>12</v>
      </c>
      <c r="D85" s="338" t="s">
        <v>170</v>
      </c>
      <c r="E85" s="71" t="s">
        <v>9</v>
      </c>
      <c r="F85" s="53" t="s">
        <v>7</v>
      </c>
      <c r="G85" s="72">
        <f>7.892+0.912</f>
        <v>8.804</v>
      </c>
      <c r="H85" s="71">
        <v>64000</v>
      </c>
      <c r="I85" s="93"/>
      <c r="J85" s="94"/>
      <c r="K85" s="95"/>
      <c r="L85" s="53" t="s">
        <v>4</v>
      </c>
      <c r="M85" s="3"/>
      <c r="N85" s="14"/>
    </row>
    <row r="86" spans="1:14" s="15" customFormat="1" ht="21" customHeight="1">
      <c r="A86" s="404"/>
      <c r="B86" s="414"/>
      <c r="C86" s="236">
        <v>10</v>
      </c>
      <c r="D86" s="257" t="s">
        <v>196</v>
      </c>
      <c r="E86" s="417" t="s">
        <v>13</v>
      </c>
      <c r="F86" s="65" t="s">
        <v>7</v>
      </c>
      <c r="G86" s="76">
        <v>0.891</v>
      </c>
      <c r="H86" s="75">
        <v>60000</v>
      </c>
      <c r="I86" s="90"/>
      <c r="J86" s="91"/>
      <c r="K86" s="92"/>
      <c r="L86" s="65" t="s">
        <v>4</v>
      </c>
      <c r="M86" s="3"/>
      <c r="N86" s="14"/>
    </row>
    <row r="87" spans="1:14" s="15" customFormat="1" ht="23.25" customHeight="1" thickBot="1">
      <c r="A87" s="404"/>
      <c r="B87" s="415"/>
      <c r="C87" s="222">
        <v>9</v>
      </c>
      <c r="D87" s="228" t="s">
        <v>101</v>
      </c>
      <c r="E87" s="223">
        <v>20</v>
      </c>
      <c r="F87" s="220" t="s">
        <v>7</v>
      </c>
      <c r="G87" s="224">
        <f>6.519-0.943-1.519</f>
        <v>4.057</v>
      </c>
      <c r="H87" s="223">
        <v>59000</v>
      </c>
      <c r="I87" s="225"/>
      <c r="J87" s="226"/>
      <c r="K87" s="227"/>
      <c r="L87" s="220" t="s">
        <v>38</v>
      </c>
      <c r="M87" s="3"/>
      <c r="N87" s="14"/>
    </row>
    <row r="88" spans="1:13" s="15" customFormat="1" ht="18.75" customHeight="1" hidden="1">
      <c r="A88" s="404"/>
      <c r="B88" s="373">
        <v>325</v>
      </c>
      <c r="C88" s="44"/>
      <c r="D88" s="51"/>
      <c r="E88" s="60"/>
      <c r="F88" s="53"/>
      <c r="G88" s="59"/>
      <c r="H88" s="60"/>
      <c r="I88" s="106"/>
      <c r="J88" s="107"/>
      <c r="K88" s="108"/>
      <c r="L88" s="53"/>
      <c r="M88" s="3"/>
    </row>
    <row r="89" spans="1:13" s="15" customFormat="1" ht="18.75" customHeight="1">
      <c r="A89" s="404"/>
      <c r="B89" s="374"/>
      <c r="C89" s="39">
        <v>26</v>
      </c>
      <c r="D89" s="230" t="s">
        <v>87</v>
      </c>
      <c r="E89" s="81" t="s">
        <v>13</v>
      </c>
      <c r="F89" s="54" t="s">
        <v>7</v>
      </c>
      <c r="G89" s="62">
        <v>1.643</v>
      </c>
      <c r="H89" s="81">
        <v>68000</v>
      </c>
      <c r="I89" s="96"/>
      <c r="J89" s="97"/>
      <c r="K89" s="98"/>
      <c r="L89" s="54" t="s">
        <v>4</v>
      </c>
      <c r="M89" s="3"/>
    </row>
    <row r="90" spans="1:13" s="15" customFormat="1" ht="18.75" customHeight="1">
      <c r="A90" s="404"/>
      <c r="B90" s="374"/>
      <c r="C90" s="39">
        <v>20</v>
      </c>
      <c r="D90" s="230" t="s">
        <v>132</v>
      </c>
      <c r="E90" s="81" t="s">
        <v>13</v>
      </c>
      <c r="F90" s="54" t="s">
        <v>7</v>
      </c>
      <c r="G90" s="62">
        <v>1.68</v>
      </c>
      <c r="H90" s="81">
        <v>59000</v>
      </c>
      <c r="I90" s="96"/>
      <c r="J90" s="97"/>
      <c r="K90" s="98"/>
      <c r="L90" s="54" t="s">
        <v>4</v>
      </c>
      <c r="M90" s="3"/>
    </row>
    <row r="91" spans="1:13" s="15" customFormat="1" ht="18.75" customHeight="1">
      <c r="A91" s="404"/>
      <c r="B91" s="374"/>
      <c r="C91" s="39">
        <v>16</v>
      </c>
      <c r="D91" s="230" t="s">
        <v>88</v>
      </c>
      <c r="E91" s="81" t="s">
        <v>9</v>
      </c>
      <c r="F91" s="54" t="s">
        <v>7</v>
      </c>
      <c r="G91" s="62">
        <v>18.888</v>
      </c>
      <c r="H91" s="81">
        <v>59000</v>
      </c>
      <c r="I91" s="96"/>
      <c r="J91" s="97"/>
      <c r="K91" s="98"/>
      <c r="L91" s="54" t="s">
        <v>4</v>
      </c>
      <c r="M91" s="3"/>
    </row>
    <row r="92" spans="1:13" s="15" customFormat="1" ht="18.75" customHeight="1">
      <c r="A92" s="404"/>
      <c r="B92" s="374"/>
      <c r="C92" s="131">
        <v>14</v>
      </c>
      <c r="D92" s="230" t="s">
        <v>186</v>
      </c>
      <c r="E92" s="81" t="s">
        <v>9</v>
      </c>
      <c r="F92" s="54" t="s">
        <v>7</v>
      </c>
      <c r="G92" s="62">
        <f>1.031</f>
        <v>1.031</v>
      </c>
      <c r="H92" s="81">
        <v>59000</v>
      </c>
      <c r="I92" s="96"/>
      <c r="J92" s="97"/>
      <c r="K92" s="98"/>
      <c r="L92" s="54" t="s">
        <v>4</v>
      </c>
      <c r="M92" s="3"/>
    </row>
    <row r="93" spans="1:13" s="15" customFormat="1" ht="18.75" customHeight="1">
      <c r="A93" s="404"/>
      <c r="B93" s="374"/>
      <c r="C93" s="39">
        <v>12</v>
      </c>
      <c r="D93" s="230" t="s">
        <v>197</v>
      </c>
      <c r="E93" s="81" t="s">
        <v>55</v>
      </c>
      <c r="F93" s="54" t="s">
        <v>7</v>
      </c>
      <c r="G93" s="62">
        <v>0.967</v>
      </c>
      <c r="H93" s="81">
        <v>60000</v>
      </c>
      <c r="I93" s="96"/>
      <c r="J93" s="97"/>
      <c r="K93" s="98"/>
      <c r="L93" s="54" t="s">
        <v>4</v>
      </c>
      <c r="M93" s="3"/>
    </row>
    <row r="94" spans="1:13" s="15" customFormat="1" ht="18.75" customHeight="1">
      <c r="A94" s="404"/>
      <c r="B94" s="374"/>
      <c r="C94" s="39">
        <v>12</v>
      </c>
      <c r="D94" s="230" t="s">
        <v>198</v>
      </c>
      <c r="E94" s="81">
        <v>20</v>
      </c>
      <c r="F94" s="54" t="s">
        <v>7</v>
      </c>
      <c r="G94" s="62">
        <f>0.816+0.891</f>
        <v>1.7069999999999999</v>
      </c>
      <c r="H94" s="81">
        <v>62000</v>
      </c>
      <c r="I94" s="96"/>
      <c r="J94" s="97"/>
      <c r="K94" s="98"/>
      <c r="L94" s="54" t="s">
        <v>4</v>
      </c>
      <c r="M94" s="3"/>
    </row>
    <row r="95" spans="1:13" s="15" customFormat="1" ht="18.75" customHeight="1">
      <c r="A95" s="404"/>
      <c r="B95" s="374"/>
      <c r="C95" s="131">
        <v>10</v>
      </c>
      <c r="D95" s="230" t="s">
        <v>152</v>
      </c>
      <c r="E95" s="81" t="s">
        <v>13</v>
      </c>
      <c r="F95" s="54" t="s">
        <v>7</v>
      </c>
      <c r="G95" s="62">
        <v>2.685</v>
      </c>
      <c r="H95" s="81">
        <v>60000</v>
      </c>
      <c r="I95" s="96"/>
      <c r="J95" s="97"/>
      <c r="K95" s="98"/>
      <c r="L95" s="54" t="s">
        <v>4</v>
      </c>
      <c r="M95" s="3"/>
    </row>
    <row r="96" spans="1:13" s="15" customFormat="1" ht="18.75" customHeight="1">
      <c r="A96" s="404"/>
      <c r="B96" s="374"/>
      <c r="C96" s="39">
        <v>10</v>
      </c>
      <c r="D96" s="230" t="s">
        <v>171</v>
      </c>
      <c r="E96" s="81">
        <v>20</v>
      </c>
      <c r="F96" s="54" t="s">
        <v>7</v>
      </c>
      <c r="G96" s="62">
        <v>0.789</v>
      </c>
      <c r="H96" s="81">
        <v>46000</v>
      </c>
      <c r="I96" s="96"/>
      <c r="J96" s="97"/>
      <c r="K96" s="98"/>
      <c r="L96" s="54" t="s">
        <v>4</v>
      </c>
      <c r="M96" s="3"/>
    </row>
    <row r="97" spans="1:13" s="15" customFormat="1" ht="18.75" customHeight="1">
      <c r="A97" s="404"/>
      <c r="B97" s="374"/>
      <c r="C97" s="39">
        <v>10</v>
      </c>
      <c r="D97" s="230" t="s">
        <v>68</v>
      </c>
      <c r="E97" s="81" t="s">
        <v>13</v>
      </c>
      <c r="F97" s="54" t="s">
        <v>7</v>
      </c>
      <c r="G97" s="62">
        <v>6.309</v>
      </c>
      <c r="H97" s="81">
        <v>53000</v>
      </c>
      <c r="I97" s="96"/>
      <c r="J97" s="97"/>
      <c r="K97" s="98"/>
      <c r="L97" s="54" t="s">
        <v>4</v>
      </c>
      <c r="M97" s="3"/>
    </row>
    <row r="98" spans="1:13" s="15" customFormat="1" ht="18.75" customHeight="1">
      <c r="A98" s="404"/>
      <c r="B98" s="374"/>
      <c r="C98" s="131">
        <v>9</v>
      </c>
      <c r="D98" s="46" t="s">
        <v>153</v>
      </c>
      <c r="E98" s="63" t="s">
        <v>9</v>
      </c>
      <c r="F98" s="54" t="s">
        <v>7</v>
      </c>
      <c r="G98" s="62">
        <v>0.755</v>
      </c>
      <c r="H98" s="81">
        <v>62000</v>
      </c>
      <c r="I98" s="96"/>
      <c r="J98" s="97"/>
      <c r="K98" s="98"/>
      <c r="L98" s="54" t="s">
        <v>4</v>
      </c>
      <c r="M98" s="3"/>
    </row>
    <row r="99" spans="1:13" s="15" customFormat="1" ht="18.75" customHeight="1">
      <c r="A99" s="404"/>
      <c r="B99" s="374"/>
      <c r="C99" s="131">
        <v>8</v>
      </c>
      <c r="D99" s="46" t="s">
        <v>63</v>
      </c>
      <c r="E99" s="63" t="s">
        <v>13</v>
      </c>
      <c r="F99" s="54" t="s">
        <v>7</v>
      </c>
      <c r="G99" s="62">
        <f>16.506-1.437</f>
        <v>15.069</v>
      </c>
      <c r="H99" s="81">
        <v>72000</v>
      </c>
      <c r="I99" s="96"/>
      <c r="J99" s="97"/>
      <c r="K99" s="98"/>
      <c r="L99" s="54" t="s">
        <v>4</v>
      </c>
      <c r="M99" s="3"/>
    </row>
    <row r="100" spans="1:13" s="15" customFormat="1" ht="18.75" customHeight="1">
      <c r="A100" s="404"/>
      <c r="B100" s="374"/>
      <c r="C100" s="131">
        <v>8</v>
      </c>
      <c r="D100" s="230" t="s">
        <v>199</v>
      </c>
      <c r="E100" s="63" t="s">
        <v>9</v>
      </c>
      <c r="F100" s="54" t="s">
        <v>7</v>
      </c>
      <c r="G100" s="62">
        <f>19.697+19.807</f>
        <v>39.504</v>
      </c>
      <c r="H100" s="81">
        <v>62000</v>
      </c>
      <c r="I100" s="96"/>
      <c r="J100" s="97"/>
      <c r="K100" s="98"/>
      <c r="L100" s="54" t="s">
        <v>4</v>
      </c>
      <c r="M100" s="3"/>
    </row>
    <row r="101" spans="1:13" s="15" customFormat="1" ht="18.75" customHeight="1">
      <c r="A101" s="404"/>
      <c r="B101" s="374"/>
      <c r="C101" s="39">
        <v>8</v>
      </c>
      <c r="D101" s="230" t="s">
        <v>200</v>
      </c>
      <c r="E101" s="81">
        <v>20</v>
      </c>
      <c r="F101" s="54" t="s">
        <v>7</v>
      </c>
      <c r="G101" s="62">
        <f>13.662+0.718-1.96</f>
        <v>12.420000000000002</v>
      </c>
      <c r="H101" s="81">
        <v>59000</v>
      </c>
      <c r="I101" s="96"/>
      <c r="J101" s="97"/>
      <c r="K101" s="98"/>
      <c r="L101" s="54" t="s">
        <v>4</v>
      </c>
      <c r="M101" s="3"/>
    </row>
    <row r="102" spans="1:13" s="15" customFormat="1" ht="23.25" customHeight="1">
      <c r="A102" s="404"/>
      <c r="B102" s="374"/>
      <c r="C102" s="131">
        <v>8</v>
      </c>
      <c r="D102" s="49" t="s">
        <v>172</v>
      </c>
      <c r="E102" s="81" t="s">
        <v>9</v>
      </c>
      <c r="F102" s="54" t="s">
        <v>7</v>
      </c>
      <c r="G102" s="62">
        <f>2.115-1.397+2.043+2.044+0.701-1.375-0.718-1.399</f>
        <v>2.0139999999999993</v>
      </c>
      <c r="H102" s="81">
        <v>60000</v>
      </c>
      <c r="I102" s="96"/>
      <c r="J102" s="97"/>
      <c r="K102" s="98"/>
      <c r="L102" s="54" t="s">
        <v>4</v>
      </c>
      <c r="M102" s="3"/>
    </row>
    <row r="103" spans="1:13" s="15" customFormat="1" ht="18.75" customHeight="1">
      <c r="A103" s="404"/>
      <c r="B103" s="374"/>
      <c r="C103" s="131">
        <v>8</v>
      </c>
      <c r="D103" s="46" t="s">
        <v>100</v>
      </c>
      <c r="E103" s="81" t="s">
        <v>9</v>
      </c>
      <c r="F103" s="54" t="s">
        <v>7</v>
      </c>
      <c r="G103" s="62">
        <f>3.762-1.207+40.099-40.168</f>
        <v>2.485999999999997</v>
      </c>
      <c r="H103" s="81">
        <v>58000</v>
      </c>
      <c r="I103" s="96"/>
      <c r="J103" s="97"/>
      <c r="K103" s="98"/>
      <c r="L103" s="54" t="s">
        <v>4</v>
      </c>
      <c r="M103" s="3"/>
    </row>
    <row r="104" spans="1:13" s="15" customFormat="1" ht="18.75" customHeight="1">
      <c r="A104" s="404"/>
      <c r="B104" s="374"/>
      <c r="C104" s="38">
        <v>8</v>
      </c>
      <c r="D104" s="46" t="s">
        <v>49</v>
      </c>
      <c r="E104" s="86" t="s">
        <v>13</v>
      </c>
      <c r="F104" s="65" t="s">
        <v>7</v>
      </c>
      <c r="G104" s="100">
        <f>23.061-7.269-6.833-2.004+2.084-0.7-1.39-0.709</f>
        <v>6.240000000000001</v>
      </c>
      <c r="H104" s="86">
        <v>67000</v>
      </c>
      <c r="I104" s="101"/>
      <c r="J104" s="102"/>
      <c r="K104" s="103"/>
      <c r="L104" s="65" t="s">
        <v>4</v>
      </c>
      <c r="M104" s="3"/>
    </row>
    <row r="105" spans="1:13" s="15" customFormat="1" ht="18.75" customHeight="1" thickBot="1">
      <c r="A105" s="404"/>
      <c r="B105" s="412"/>
      <c r="C105" s="132">
        <v>8</v>
      </c>
      <c r="D105" s="152" t="s">
        <v>41</v>
      </c>
      <c r="E105" s="105" t="s">
        <v>9</v>
      </c>
      <c r="F105" s="77" t="s">
        <v>7</v>
      </c>
      <c r="G105" s="145">
        <f>3.524-2.824</f>
        <v>0.7000000000000002</v>
      </c>
      <c r="H105" s="105">
        <v>35000</v>
      </c>
      <c r="I105" s="146"/>
      <c r="J105" s="182"/>
      <c r="K105" s="183"/>
      <c r="L105" s="77" t="s">
        <v>4</v>
      </c>
      <c r="M105" s="3"/>
    </row>
    <row r="106" spans="1:13" s="15" customFormat="1" ht="18.75" customHeight="1">
      <c r="A106" s="404"/>
      <c r="B106" s="361">
        <v>273</v>
      </c>
      <c r="C106" s="160">
        <v>24</v>
      </c>
      <c r="D106" s="287" t="s">
        <v>203</v>
      </c>
      <c r="E106" s="153" t="s">
        <v>9</v>
      </c>
      <c r="F106" s="70" t="s">
        <v>7</v>
      </c>
      <c r="G106" s="154">
        <v>3.127</v>
      </c>
      <c r="H106" s="153">
        <v>66000</v>
      </c>
      <c r="I106" s="155"/>
      <c r="J106" s="156"/>
      <c r="K106" s="157"/>
      <c r="L106" s="70" t="s">
        <v>4</v>
      </c>
      <c r="M106" s="3"/>
    </row>
    <row r="107" spans="1:13" s="15" customFormat="1" ht="18.75" customHeight="1">
      <c r="A107" s="404"/>
      <c r="B107" s="360"/>
      <c r="C107" s="160">
        <v>20</v>
      </c>
      <c r="D107" s="287" t="s">
        <v>173</v>
      </c>
      <c r="E107" s="153" t="s">
        <v>9</v>
      </c>
      <c r="F107" s="70" t="s">
        <v>7</v>
      </c>
      <c r="G107" s="154">
        <f>2.924</f>
        <v>2.924</v>
      </c>
      <c r="H107" s="153">
        <v>62000</v>
      </c>
      <c r="I107" s="155"/>
      <c r="J107" s="156"/>
      <c r="K107" s="157"/>
      <c r="L107" s="70" t="s">
        <v>4</v>
      </c>
      <c r="M107" s="3"/>
    </row>
    <row r="108" spans="1:13" s="15" customFormat="1" ht="18.75" customHeight="1">
      <c r="A108" s="404"/>
      <c r="B108" s="360"/>
      <c r="C108" s="160">
        <v>18</v>
      </c>
      <c r="D108" s="287" t="s">
        <v>67</v>
      </c>
      <c r="E108" s="153" t="s">
        <v>13</v>
      </c>
      <c r="F108" s="70" t="s">
        <v>7</v>
      </c>
      <c r="G108" s="154">
        <v>6.436</v>
      </c>
      <c r="H108" s="153">
        <v>61000</v>
      </c>
      <c r="I108" s="155"/>
      <c r="J108" s="156"/>
      <c r="K108" s="157"/>
      <c r="L108" s="70" t="s">
        <v>4</v>
      </c>
      <c r="M108" s="3"/>
    </row>
    <row r="109" spans="1:13" s="15" customFormat="1" ht="27" customHeight="1">
      <c r="A109" s="404"/>
      <c r="B109" s="360"/>
      <c r="C109" s="38">
        <v>16</v>
      </c>
      <c r="D109" s="140" t="s">
        <v>91</v>
      </c>
      <c r="E109" s="99" t="s">
        <v>13</v>
      </c>
      <c r="F109" s="65" t="s">
        <v>7</v>
      </c>
      <c r="G109" s="100">
        <f>10.38+18.515-4.467</f>
        <v>24.428000000000004</v>
      </c>
      <c r="H109" s="86">
        <v>58000</v>
      </c>
      <c r="I109" s="101"/>
      <c r="J109" s="102"/>
      <c r="K109" s="103"/>
      <c r="L109" s="66" t="s">
        <v>4</v>
      </c>
      <c r="M109" s="3"/>
    </row>
    <row r="110" spans="1:13" s="15" customFormat="1" ht="28.5" customHeight="1">
      <c r="A110" s="404"/>
      <c r="B110" s="360"/>
      <c r="C110" s="38">
        <v>16</v>
      </c>
      <c r="D110" s="172" t="s">
        <v>35</v>
      </c>
      <c r="E110" s="99" t="s">
        <v>13</v>
      </c>
      <c r="F110" s="65" t="s">
        <v>7</v>
      </c>
      <c r="G110" s="100">
        <v>6.879</v>
      </c>
      <c r="H110" s="86">
        <v>60000</v>
      </c>
      <c r="I110" s="101"/>
      <c r="J110" s="102"/>
      <c r="K110" s="103"/>
      <c r="L110" s="66" t="s">
        <v>4</v>
      </c>
      <c r="M110" s="3"/>
    </row>
    <row r="111" spans="1:13" s="15" customFormat="1" ht="18.75" customHeight="1">
      <c r="A111" s="404"/>
      <c r="B111" s="360"/>
      <c r="C111" s="38">
        <v>16</v>
      </c>
      <c r="D111" s="323" t="s">
        <v>37</v>
      </c>
      <c r="E111" s="99" t="s">
        <v>13</v>
      </c>
      <c r="F111" s="65" t="s">
        <v>7</v>
      </c>
      <c r="G111" s="100">
        <v>4.467</v>
      </c>
      <c r="H111" s="86">
        <v>60000</v>
      </c>
      <c r="I111" s="101"/>
      <c r="J111" s="102"/>
      <c r="K111" s="103"/>
      <c r="L111" s="66" t="s">
        <v>38</v>
      </c>
      <c r="M111" s="3"/>
    </row>
    <row r="112" spans="1:13" s="15" customFormat="1" ht="21.75" customHeight="1">
      <c r="A112" s="404"/>
      <c r="B112" s="360"/>
      <c r="C112" s="38">
        <v>16</v>
      </c>
      <c r="D112" s="140" t="s">
        <v>43</v>
      </c>
      <c r="E112" s="99" t="s">
        <v>13</v>
      </c>
      <c r="F112" s="65" t="s">
        <v>7</v>
      </c>
      <c r="G112" s="100">
        <f>2.349-1.16</f>
        <v>1.1890000000000003</v>
      </c>
      <c r="H112" s="86">
        <v>58000</v>
      </c>
      <c r="I112" s="101"/>
      <c r="J112" s="102"/>
      <c r="K112" s="103"/>
      <c r="L112" s="66" t="s">
        <v>4</v>
      </c>
      <c r="M112" s="3"/>
    </row>
    <row r="113" spans="1:13" s="15" customFormat="1" ht="21.75" customHeight="1">
      <c r="A113" s="404"/>
      <c r="B113" s="360"/>
      <c r="C113" s="38">
        <v>16</v>
      </c>
      <c r="D113" s="140" t="s">
        <v>174</v>
      </c>
      <c r="E113" s="99" t="s">
        <v>13</v>
      </c>
      <c r="F113" s="65" t="s">
        <v>7</v>
      </c>
      <c r="G113" s="100">
        <v>0.838</v>
      </c>
      <c r="H113" s="86">
        <v>56000</v>
      </c>
      <c r="I113" s="101"/>
      <c r="J113" s="102"/>
      <c r="K113" s="103"/>
      <c r="L113" s="66" t="s">
        <v>4</v>
      </c>
      <c r="M113" s="3"/>
    </row>
    <row r="114" spans="1:13" s="15" customFormat="1" ht="21.75" customHeight="1">
      <c r="A114" s="404"/>
      <c r="B114" s="360"/>
      <c r="C114" s="38">
        <v>12</v>
      </c>
      <c r="D114" s="140" t="s">
        <v>175</v>
      </c>
      <c r="E114" s="99">
        <v>20</v>
      </c>
      <c r="F114" s="65" t="s">
        <v>7</v>
      </c>
      <c r="G114" s="100">
        <v>3.956</v>
      </c>
      <c r="H114" s="86">
        <v>62000</v>
      </c>
      <c r="I114" s="101"/>
      <c r="J114" s="102"/>
      <c r="K114" s="103"/>
      <c r="L114" s="66" t="s">
        <v>4</v>
      </c>
      <c r="M114" s="3"/>
    </row>
    <row r="115" spans="1:13" s="15" customFormat="1" ht="21.75" customHeight="1">
      <c r="A115" s="404"/>
      <c r="B115" s="360"/>
      <c r="C115" s="38">
        <v>12</v>
      </c>
      <c r="D115" s="140" t="s">
        <v>79</v>
      </c>
      <c r="E115" s="99" t="s">
        <v>9</v>
      </c>
      <c r="F115" s="65" t="s">
        <v>7</v>
      </c>
      <c r="G115" s="100">
        <f>1.435-0.724</f>
        <v>0.7110000000000001</v>
      </c>
      <c r="H115" s="86">
        <v>62000</v>
      </c>
      <c r="I115" s="101"/>
      <c r="J115" s="102"/>
      <c r="K115" s="103"/>
      <c r="L115" s="66" t="s">
        <v>4</v>
      </c>
      <c r="M115" s="3"/>
    </row>
    <row r="116" spans="1:13" s="15" customFormat="1" ht="21.75" customHeight="1">
      <c r="A116" s="404"/>
      <c r="B116" s="360"/>
      <c r="C116" s="240">
        <v>10</v>
      </c>
      <c r="D116" s="299" t="s">
        <v>154</v>
      </c>
      <c r="E116" s="191" t="s">
        <v>13</v>
      </c>
      <c r="F116" s="70" t="s">
        <v>7</v>
      </c>
      <c r="G116" s="154">
        <v>1.489</v>
      </c>
      <c r="H116" s="153">
        <v>62000</v>
      </c>
      <c r="I116" s="155"/>
      <c r="J116" s="156"/>
      <c r="K116" s="157"/>
      <c r="L116" s="198" t="s">
        <v>4</v>
      </c>
      <c r="M116" s="3"/>
    </row>
    <row r="117" spans="1:13" s="15" customFormat="1" ht="25.5" customHeight="1">
      <c r="A117" s="404"/>
      <c r="B117" s="360"/>
      <c r="C117" s="160">
        <v>10</v>
      </c>
      <c r="D117" s="140" t="s">
        <v>119</v>
      </c>
      <c r="E117" s="191" t="s">
        <v>13</v>
      </c>
      <c r="F117" s="70" t="s">
        <v>7</v>
      </c>
      <c r="G117" s="154">
        <v>3.012</v>
      </c>
      <c r="H117" s="153">
        <v>62000</v>
      </c>
      <c r="I117" s="155"/>
      <c r="J117" s="156"/>
      <c r="K117" s="157"/>
      <c r="L117" s="198" t="s">
        <v>4</v>
      </c>
      <c r="M117" s="3"/>
    </row>
    <row r="118" spans="1:13" s="15" customFormat="1" ht="18.75" customHeight="1">
      <c r="A118" s="404"/>
      <c r="B118" s="360"/>
      <c r="C118" s="160">
        <v>10</v>
      </c>
      <c r="D118" s="292" t="s">
        <v>204</v>
      </c>
      <c r="E118" s="419" t="s">
        <v>9</v>
      </c>
      <c r="F118" s="70" t="s">
        <v>7</v>
      </c>
      <c r="G118" s="154">
        <v>0.687</v>
      </c>
      <c r="H118" s="153">
        <v>60000</v>
      </c>
      <c r="I118" s="155"/>
      <c r="J118" s="156"/>
      <c r="K118" s="157"/>
      <c r="L118" s="198" t="s">
        <v>4</v>
      </c>
      <c r="M118" s="3"/>
    </row>
    <row r="119" spans="1:13" s="15" customFormat="1" ht="22.5" customHeight="1">
      <c r="A119" s="404"/>
      <c r="B119" s="360"/>
      <c r="C119" s="160">
        <v>10</v>
      </c>
      <c r="D119" s="292" t="s">
        <v>176</v>
      </c>
      <c r="E119" s="191" t="s">
        <v>13</v>
      </c>
      <c r="F119" s="70" t="s">
        <v>7</v>
      </c>
      <c r="G119" s="154">
        <v>5.448</v>
      </c>
      <c r="H119" s="153">
        <v>52000</v>
      </c>
      <c r="I119" s="155"/>
      <c r="J119" s="156"/>
      <c r="K119" s="157"/>
      <c r="L119" s="198" t="s">
        <v>4</v>
      </c>
      <c r="M119" s="3"/>
    </row>
    <row r="120" spans="1:13" s="15" customFormat="1" ht="21.75" customHeight="1">
      <c r="A120" s="404"/>
      <c r="B120" s="360"/>
      <c r="C120" s="160">
        <v>9</v>
      </c>
      <c r="D120" s="292" t="s">
        <v>201</v>
      </c>
      <c r="E120" s="191">
        <v>20</v>
      </c>
      <c r="F120" s="70" t="s">
        <v>7</v>
      </c>
      <c r="G120" s="154">
        <f>6.983-0.704-2.115-1.413</f>
        <v>2.7509999999999994</v>
      </c>
      <c r="H120" s="153">
        <v>62000</v>
      </c>
      <c r="I120" s="155"/>
      <c r="J120" s="156"/>
      <c r="K120" s="157"/>
      <c r="L120" s="198" t="s">
        <v>4</v>
      </c>
      <c r="M120" s="3"/>
    </row>
    <row r="121" spans="1:13" s="15" customFormat="1" ht="21.75" customHeight="1">
      <c r="A121" s="404"/>
      <c r="B121" s="360"/>
      <c r="C121" s="160">
        <v>8</v>
      </c>
      <c r="D121" s="292" t="s">
        <v>134</v>
      </c>
      <c r="E121" s="191" t="s">
        <v>13</v>
      </c>
      <c r="F121" s="70" t="s">
        <v>7</v>
      </c>
      <c r="G121" s="154">
        <v>0.587</v>
      </c>
      <c r="H121" s="153">
        <v>65000</v>
      </c>
      <c r="I121" s="155"/>
      <c r="J121" s="156"/>
      <c r="K121" s="157"/>
      <c r="L121" s="198" t="s">
        <v>4</v>
      </c>
      <c r="M121" s="3"/>
    </row>
    <row r="122" spans="1:13" s="4" customFormat="1" ht="18" customHeight="1">
      <c r="A122" s="404"/>
      <c r="B122" s="360"/>
      <c r="C122" s="160">
        <v>8</v>
      </c>
      <c r="D122" s="170" t="s">
        <v>120</v>
      </c>
      <c r="E122" s="168">
        <v>20</v>
      </c>
      <c r="F122" s="70" t="s">
        <v>7</v>
      </c>
      <c r="G122" s="154">
        <f>8.778+1.245-1.245-1.777</f>
        <v>7.000999999999999</v>
      </c>
      <c r="H122" s="153">
        <v>62000</v>
      </c>
      <c r="I122" s="155"/>
      <c r="J122" s="156"/>
      <c r="K122" s="157"/>
      <c r="L122" s="70" t="s">
        <v>4</v>
      </c>
      <c r="M122" s="3"/>
    </row>
    <row r="123" spans="1:13" s="4" customFormat="1" ht="18" customHeight="1">
      <c r="A123" s="404"/>
      <c r="B123" s="360"/>
      <c r="C123" s="160">
        <v>8</v>
      </c>
      <c r="D123" s="170" t="s">
        <v>212</v>
      </c>
      <c r="E123" s="168">
        <v>20</v>
      </c>
      <c r="F123" s="70" t="s">
        <v>7</v>
      </c>
      <c r="G123" s="423">
        <v>0.575</v>
      </c>
      <c r="H123" s="153">
        <v>58000</v>
      </c>
      <c r="I123" s="155"/>
      <c r="J123" s="156"/>
      <c r="K123" s="157"/>
      <c r="L123" s="70" t="s">
        <v>4</v>
      </c>
      <c r="M123" s="3"/>
    </row>
    <row r="124" spans="1:13" s="4" customFormat="1" ht="18" customHeight="1" thickBot="1">
      <c r="A124" s="404"/>
      <c r="B124" s="370"/>
      <c r="C124" s="132">
        <v>7</v>
      </c>
      <c r="D124" s="418" t="s">
        <v>202</v>
      </c>
      <c r="E124" s="420" t="s">
        <v>9</v>
      </c>
      <c r="F124" s="77" t="s">
        <v>7</v>
      </c>
      <c r="G124" s="145">
        <v>7.579</v>
      </c>
      <c r="H124" s="105">
        <v>62000</v>
      </c>
      <c r="I124" s="146"/>
      <c r="J124" s="182"/>
      <c r="K124" s="183"/>
      <c r="L124" s="77" t="s">
        <v>4</v>
      </c>
      <c r="M124" s="3"/>
    </row>
    <row r="125" spans="1:13" s="4" customFormat="1" ht="21.75" customHeight="1" thickBot="1">
      <c r="A125" s="404"/>
      <c r="B125" s="128">
        <v>245</v>
      </c>
      <c r="C125" s="159">
        <v>8</v>
      </c>
      <c r="D125" s="301" t="s">
        <v>51</v>
      </c>
      <c r="E125" s="141">
        <v>20</v>
      </c>
      <c r="F125" s="109" t="s">
        <v>7</v>
      </c>
      <c r="G125" s="200">
        <v>21</v>
      </c>
      <c r="H125" s="158">
        <v>56000</v>
      </c>
      <c r="I125" s="302"/>
      <c r="J125" s="303"/>
      <c r="K125" s="304"/>
      <c r="L125" s="109" t="s">
        <v>20</v>
      </c>
      <c r="M125" s="3"/>
    </row>
    <row r="126" spans="1:13" s="4" customFormat="1" ht="21.75" customHeight="1">
      <c r="A126" s="404"/>
      <c r="B126" s="358">
        <v>219</v>
      </c>
      <c r="C126" s="307">
        <v>16</v>
      </c>
      <c r="D126" s="51" t="s">
        <v>121</v>
      </c>
      <c r="E126" s="71" t="s">
        <v>13</v>
      </c>
      <c r="F126" s="53" t="s">
        <v>7</v>
      </c>
      <c r="G126" s="305">
        <f>13.126-1.528</f>
        <v>11.597999999999999</v>
      </c>
      <c r="H126" s="60">
        <v>58000</v>
      </c>
      <c r="I126" s="106"/>
      <c r="J126" s="107"/>
      <c r="K126" s="108"/>
      <c r="L126" s="53" t="s">
        <v>4</v>
      </c>
      <c r="M126" s="3"/>
    </row>
    <row r="127" spans="1:13" s="4" customFormat="1" ht="21.75" customHeight="1">
      <c r="A127" s="404"/>
      <c r="B127" s="359"/>
      <c r="C127" s="135">
        <v>14</v>
      </c>
      <c r="D127" s="46" t="s">
        <v>69</v>
      </c>
      <c r="E127" s="75" t="s">
        <v>9</v>
      </c>
      <c r="F127" s="65" t="s">
        <v>7</v>
      </c>
      <c r="G127" s="67">
        <v>1.675</v>
      </c>
      <c r="H127" s="86">
        <v>57000</v>
      </c>
      <c r="I127" s="101"/>
      <c r="J127" s="102"/>
      <c r="K127" s="103"/>
      <c r="L127" s="54" t="s">
        <v>4</v>
      </c>
      <c r="M127" s="3"/>
    </row>
    <row r="128" spans="1:13" s="4" customFormat="1" ht="21.75" customHeight="1">
      <c r="A128" s="404"/>
      <c r="B128" s="359"/>
      <c r="C128" s="135">
        <v>14</v>
      </c>
      <c r="D128" s="46" t="s">
        <v>92</v>
      </c>
      <c r="E128" s="75">
        <v>20</v>
      </c>
      <c r="F128" s="65" t="s">
        <v>7</v>
      </c>
      <c r="G128" s="67">
        <v>0.612</v>
      </c>
      <c r="H128" s="86">
        <v>57000</v>
      </c>
      <c r="I128" s="101"/>
      <c r="J128" s="102"/>
      <c r="K128" s="103"/>
      <c r="L128" s="54" t="s">
        <v>4</v>
      </c>
      <c r="M128" s="3"/>
    </row>
    <row r="129" spans="1:13" s="4" customFormat="1" ht="21.75" customHeight="1">
      <c r="A129" s="404"/>
      <c r="B129" s="359"/>
      <c r="C129" s="306">
        <v>12</v>
      </c>
      <c r="D129" s="286" t="s">
        <v>80</v>
      </c>
      <c r="E129" s="127" t="s">
        <v>9</v>
      </c>
      <c r="F129" s="104" t="s">
        <v>7</v>
      </c>
      <c r="G129" s="288">
        <f>1.786-0.448</f>
        <v>1.338</v>
      </c>
      <c r="H129" s="143">
        <v>57000</v>
      </c>
      <c r="I129" s="289"/>
      <c r="J129" s="290"/>
      <c r="K129" s="291"/>
      <c r="L129" s="104" t="s">
        <v>4</v>
      </c>
      <c r="M129" s="3"/>
    </row>
    <row r="130" spans="1:13" s="4" customFormat="1" ht="19.5" customHeight="1">
      <c r="A130" s="404"/>
      <c r="B130" s="360"/>
      <c r="C130" s="135">
        <v>10</v>
      </c>
      <c r="D130" s="49" t="s">
        <v>136</v>
      </c>
      <c r="E130" s="75" t="s">
        <v>13</v>
      </c>
      <c r="F130" s="65" t="s">
        <v>7</v>
      </c>
      <c r="G130" s="100">
        <v>6.804</v>
      </c>
      <c r="H130" s="86">
        <v>49000</v>
      </c>
      <c r="I130" s="101"/>
      <c r="J130" s="102"/>
      <c r="K130" s="103"/>
      <c r="L130" s="65" t="s">
        <v>4</v>
      </c>
      <c r="M130" s="3"/>
    </row>
    <row r="131" spans="1:13" s="4" customFormat="1" ht="19.5" customHeight="1">
      <c r="A131" s="404"/>
      <c r="B131" s="360"/>
      <c r="C131" s="135">
        <v>10</v>
      </c>
      <c r="D131" s="49" t="s">
        <v>135</v>
      </c>
      <c r="E131" s="75" t="s">
        <v>13</v>
      </c>
      <c r="F131" s="65" t="s">
        <v>7</v>
      </c>
      <c r="G131" s="100">
        <v>0.602</v>
      </c>
      <c r="H131" s="86">
        <v>49000</v>
      </c>
      <c r="I131" s="101"/>
      <c r="J131" s="102"/>
      <c r="K131" s="103"/>
      <c r="L131" s="65" t="s">
        <v>4</v>
      </c>
      <c r="M131" s="3"/>
    </row>
    <row r="132" spans="1:13" s="4" customFormat="1" ht="19.5" customHeight="1">
      <c r="A132" s="404"/>
      <c r="B132" s="360"/>
      <c r="C132" s="135">
        <v>10</v>
      </c>
      <c r="D132" s="299" t="s">
        <v>137</v>
      </c>
      <c r="E132" s="75" t="s">
        <v>13</v>
      </c>
      <c r="F132" s="65" t="s">
        <v>7</v>
      </c>
      <c r="G132" s="100">
        <f>11.93-0.551-2.398+7.733-5.321-1.809-0.603-0.599-2.417</f>
        <v>5.965</v>
      </c>
      <c r="H132" s="86">
        <v>72000</v>
      </c>
      <c r="I132" s="101"/>
      <c r="J132" s="102"/>
      <c r="K132" s="103"/>
      <c r="L132" s="65" t="s">
        <v>4</v>
      </c>
      <c r="M132" s="3"/>
    </row>
    <row r="133" spans="1:13" s="4" customFormat="1" ht="19.5" customHeight="1">
      <c r="A133" s="404"/>
      <c r="B133" s="360"/>
      <c r="C133" s="160">
        <v>10</v>
      </c>
      <c r="D133" s="324" t="s">
        <v>179</v>
      </c>
      <c r="E133" s="168" t="s">
        <v>13</v>
      </c>
      <c r="F133" s="70" t="s">
        <v>7</v>
      </c>
      <c r="G133" s="154">
        <v>2.388</v>
      </c>
      <c r="H133" s="153">
        <v>72000</v>
      </c>
      <c r="I133" s="155"/>
      <c r="J133" s="156"/>
      <c r="K133" s="157"/>
      <c r="L133" s="70" t="s">
        <v>4</v>
      </c>
      <c r="M133" s="3"/>
    </row>
    <row r="134" spans="1:13" s="4" customFormat="1" ht="19.5" customHeight="1">
      <c r="A134" s="404"/>
      <c r="B134" s="360"/>
      <c r="C134" s="160">
        <v>8</v>
      </c>
      <c r="D134" s="324" t="s">
        <v>155</v>
      </c>
      <c r="E134" s="168">
        <v>20</v>
      </c>
      <c r="F134" s="70" t="s">
        <v>7</v>
      </c>
      <c r="G134" s="154">
        <f>10.865-0.375-6.369</f>
        <v>4.121</v>
      </c>
      <c r="H134" s="153">
        <v>65000</v>
      </c>
      <c r="I134" s="155"/>
      <c r="J134" s="156"/>
      <c r="K134" s="157"/>
      <c r="L134" s="70" t="s">
        <v>4</v>
      </c>
      <c r="M134" s="3"/>
    </row>
    <row r="135" spans="1:13" s="4" customFormat="1" ht="19.5" customHeight="1">
      <c r="A135" s="404"/>
      <c r="B135" s="360"/>
      <c r="C135" s="160">
        <v>8</v>
      </c>
      <c r="D135" s="292" t="s">
        <v>206</v>
      </c>
      <c r="E135" s="168" t="s">
        <v>9</v>
      </c>
      <c r="F135" s="70" t="s">
        <v>7</v>
      </c>
      <c r="G135" s="154">
        <f>0.952-0.484+2.055</f>
        <v>2.523</v>
      </c>
      <c r="H135" s="153">
        <v>62000</v>
      </c>
      <c r="I135" s="155"/>
      <c r="J135" s="156"/>
      <c r="K135" s="157"/>
      <c r="L135" s="70" t="s">
        <v>4</v>
      </c>
      <c r="M135" s="3"/>
    </row>
    <row r="136" spans="1:13" s="4" customFormat="1" ht="19.5" customHeight="1">
      <c r="A136" s="404"/>
      <c r="B136" s="360"/>
      <c r="C136" s="160">
        <v>8</v>
      </c>
      <c r="D136" s="292" t="s">
        <v>205</v>
      </c>
      <c r="E136" s="168" t="s">
        <v>9</v>
      </c>
      <c r="F136" s="70" t="s">
        <v>7</v>
      </c>
      <c r="G136" s="154">
        <v>0.899</v>
      </c>
      <c r="H136" s="153">
        <v>62000</v>
      </c>
      <c r="I136" s="155"/>
      <c r="J136" s="156"/>
      <c r="K136" s="157"/>
      <c r="L136" s="70" t="s">
        <v>4</v>
      </c>
      <c r="M136" s="3"/>
    </row>
    <row r="137" spans="1:13" s="4" customFormat="1" ht="19.5" customHeight="1">
      <c r="A137" s="404"/>
      <c r="B137" s="360"/>
      <c r="C137" s="160">
        <v>8</v>
      </c>
      <c r="D137" s="292" t="s">
        <v>207</v>
      </c>
      <c r="E137" s="168" t="s">
        <v>9</v>
      </c>
      <c r="F137" s="70" t="s">
        <v>7</v>
      </c>
      <c r="G137" s="154">
        <f>4.833-1.478-0.926</f>
        <v>2.4290000000000003</v>
      </c>
      <c r="H137" s="153">
        <v>64000</v>
      </c>
      <c r="I137" s="155"/>
      <c r="J137" s="156"/>
      <c r="K137" s="157"/>
      <c r="L137" s="70" t="s">
        <v>4</v>
      </c>
      <c r="M137" s="3"/>
    </row>
    <row r="138" spans="1:13" s="4" customFormat="1" ht="19.5" customHeight="1">
      <c r="A138" s="404"/>
      <c r="B138" s="360"/>
      <c r="C138" s="160">
        <v>8</v>
      </c>
      <c r="D138" s="292" t="s">
        <v>177</v>
      </c>
      <c r="E138" s="356" t="s">
        <v>9</v>
      </c>
      <c r="F138" s="70" t="s">
        <v>7</v>
      </c>
      <c r="G138" s="154">
        <v>0.662</v>
      </c>
      <c r="H138" s="153">
        <v>57000</v>
      </c>
      <c r="I138" s="155"/>
      <c r="J138" s="156"/>
      <c r="K138" s="157"/>
      <c r="L138" s="70" t="s">
        <v>4</v>
      </c>
      <c r="M138" s="3"/>
    </row>
    <row r="139" spans="1:13" s="4" customFormat="1" ht="19.5" customHeight="1" thickBot="1">
      <c r="A139" s="404"/>
      <c r="B139" s="360"/>
      <c r="C139" s="160">
        <v>6</v>
      </c>
      <c r="D139" s="218" t="s">
        <v>156</v>
      </c>
      <c r="E139" s="168" t="s">
        <v>9</v>
      </c>
      <c r="F139" s="70" t="s">
        <v>7</v>
      </c>
      <c r="G139" s="154">
        <f>1.801+0.365-0.718</f>
        <v>1.448</v>
      </c>
      <c r="H139" s="153">
        <v>62000</v>
      </c>
      <c r="I139" s="155"/>
      <c r="J139" s="156"/>
      <c r="K139" s="157"/>
      <c r="L139" s="70" t="s">
        <v>4</v>
      </c>
      <c r="M139" s="3"/>
    </row>
    <row r="140" spans="1:13" s="4" customFormat="1" ht="18" customHeight="1">
      <c r="A140" s="404"/>
      <c r="B140" s="358">
        <v>168</v>
      </c>
      <c r="C140" s="42">
        <v>16</v>
      </c>
      <c r="D140" s="51" t="s">
        <v>81</v>
      </c>
      <c r="E140" s="71" t="s">
        <v>13</v>
      </c>
      <c r="F140" s="53" t="s">
        <v>7</v>
      </c>
      <c r="G140" s="72">
        <f>4.861-1.141+0.583</f>
        <v>4.303</v>
      </c>
      <c r="H140" s="119">
        <v>58000</v>
      </c>
      <c r="I140" s="93"/>
      <c r="J140" s="94"/>
      <c r="K140" s="95"/>
      <c r="L140" s="53" t="s">
        <v>4</v>
      </c>
      <c r="M140" s="3"/>
    </row>
    <row r="141" spans="1:13" s="4" customFormat="1" ht="18" customHeight="1">
      <c r="A141" s="404"/>
      <c r="B141" s="359"/>
      <c r="C141" s="134">
        <v>16</v>
      </c>
      <c r="D141" s="241" t="s">
        <v>122</v>
      </c>
      <c r="E141" s="73" t="s">
        <v>9</v>
      </c>
      <c r="F141" s="54" t="s">
        <v>7</v>
      </c>
      <c r="G141" s="74">
        <f>12.33-0.696-4.118</f>
        <v>7.516</v>
      </c>
      <c r="H141" s="123">
        <v>62000</v>
      </c>
      <c r="I141" s="87"/>
      <c r="J141" s="88"/>
      <c r="K141" s="89"/>
      <c r="L141" s="65" t="s">
        <v>4</v>
      </c>
      <c r="M141" s="3"/>
    </row>
    <row r="142" spans="1:13" s="4" customFormat="1" ht="18" customHeight="1">
      <c r="A142" s="404"/>
      <c r="B142" s="359"/>
      <c r="C142" s="134">
        <v>14</v>
      </c>
      <c r="D142" s="241" t="s">
        <v>93</v>
      </c>
      <c r="E142" s="73" t="s">
        <v>9</v>
      </c>
      <c r="F142" s="54" t="s">
        <v>7</v>
      </c>
      <c r="G142" s="74">
        <v>8.559</v>
      </c>
      <c r="H142" s="123">
        <v>62000</v>
      </c>
      <c r="I142" s="87"/>
      <c r="J142" s="88"/>
      <c r="K142" s="89"/>
      <c r="L142" s="65" t="s">
        <v>4</v>
      </c>
      <c r="M142" s="3"/>
    </row>
    <row r="143" spans="1:13" s="4" customFormat="1" ht="18" customHeight="1">
      <c r="A143" s="404"/>
      <c r="B143" s="359"/>
      <c r="C143" s="134">
        <v>12</v>
      </c>
      <c r="D143" s="241" t="s">
        <v>178</v>
      </c>
      <c r="E143" s="73" t="s">
        <v>13</v>
      </c>
      <c r="F143" s="54" t="s">
        <v>7</v>
      </c>
      <c r="G143" s="74">
        <v>0.828</v>
      </c>
      <c r="H143" s="123">
        <v>58000</v>
      </c>
      <c r="I143" s="87"/>
      <c r="J143" s="88"/>
      <c r="K143" s="89"/>
      <c r="L143" s="65" t="s">
        <v>4</v>
      </c>
      <c r="M143" s="3"/>
    </row>
    <row r="144" spans="1:13" s="4" customFormat="1" ht="18" customHeight="1">
      <c r="A144" s="404"/>
      <c r="B144" s="359"/>
      <c r="C144" s="40">
        <v>8</v>
      </c>
      <c r="D144" s="241" t="s">
        <v>50</v>
      </c>
      <c r="E144" s="73">
        <v>20</v>
      </c>
      <c r="F144" s="54" t="s">
        <v>7</v>
      </c>
      <c r="G144" s="74">
        <f>0.674-0.225</f>
        <v>0.44900000000000007</v>
      </c>
      <c r="H144" s="123">
        <v>32000</v>
      </c>
      <c r="I144" s="87"/>
      <c r="J144" s="88"/>
      <c r="K144" s="89"/>
      <c r="L144" s="104" t="s">
        <v>4</v>
      </c>
      <c r="M144" s="3"/>
    </row>
    <row r="145" spans="1:13" s="4" customFormat="1" ht="21" customHeight="1" thickBot="1">
      <c r="A145" s="404"/>
      <c r="B145" s="370"/>
      <c r="C145" s="222">
        <v>8</v>
      </c>
      <c r="D145" s="234" t="s">
        <v>70</v>
      </c>
      <c r="E145" s="223" t="s">
        <v>9</v>
      </c>
      <c r="F145" s="220" t="s">
        <v>7</v>
      </c>
      <c r="G145" s="224">
        <f>12.468-1.464</f>
        <v>11.004</v>
      </c>
      <c r="H145" s="235">
        <v>59000</v>
      </c>
      <c r="I145" s="225"/>
      <c r="J145" s="226"/>
      <c r="K145" s="227"/>
      <c r="L145" s="77" t="s">
        <v>4</v>
      </c>
      <c r="M145" s="3"/>
    </row>
    <row r="146" spans="1:13" s="4" customFormat="1" ht="21" customHeight="1">
      <c r="A146" s="404"/>
      <c r="B146" s="361">
        <v>159</v>
      </c>
      <c r="C146" s="42">
        <v>20</v>
      </c>
      <c r="D146" s="233" t="s">
        <v>59</v>
      </c>
      <c r="E146" s="71" t="s">
        <v>9</v>
      </c>
      <c r="F146" s="53" t="s">
        <v>7</v>
      </c>
      <c r="G146" s="72">
        <v>0.45</v>
      </c>
      <c r="H146" s="119">
        <v>65000</v>
      </c>
      <c r="I146" s="93"/>
      <c r="J146" s="94"/>
      <c r="K146" s="95"/>
      <c r="L146" s="53" t="s">
        <v>4</v>
      </c>
      <c r="M146" s="3"/>
    </row>
    <row r="147" spans="1:13" s="4" customFormat="1" ht="21" customHeight="1">
      <c r="A147" s="404"/>
      <c r="B147" s="360"/>
      <c r="C147" s="40">
        <v>14</v>
      </c>
      <c r="D147" s="241" t="s">
        <v>94</v>
      </c>
      <c r="E147" s="73" t="s">
        <v>13</v>
      </c>
      <c r="F147" s="54" t="s">
        <v>7</v>
      </c>
      <c r="G147" s="74">
        <v>20.182</v>
      </c>
      <c r="H147" s="123">
        <v>63000</v>
      </c>
      <c r="I147" s="87"/>
      <c r="J147" s="88"/>
      <c r="K147" s="89"/>
      <c r="L147" s="54" t="s">
        <v>4</v>
      </c>
      <c r="M147" s="3"/>
    </row>
    <row r="148" spans="1:13" s="4" customFormat="1" ht="30.75" customHeight="1">
      <c r="A148" s="404"/>
      <c r="B148" s="360"/>
      <c r="C148" s="133">
        <v>12</v>
      </c>
      <c r="D148" s="50" t="s">
        <v>95</v>
      </c>
      <c r="E148" s="73" t="s">
        <v>27</v>
      </c>
      <c r="F148" s="54" t="s">
        <v>7</v>
      </c>
      <c r="G148" s="74">
        <f>19.414-13.089+12.129+12.124+20.092+12.045-7.923</f>
        <v>54.792</v>
      </c>
      <c r="H148" s="123">
        <v>62000</v>
      </c>
      <c r="I148" s="87"/>
      <c r="J148" s="88"/>
      <c r="K148" s="89"/>
      <c r="L148" s="54" t="s">
        <v>4</v>
      </c>
      <c r="M148" s="3"/>
    </row>
    <row r="149" spans="1:13" s="4" customFormat="1" ht="20.25" customHeight="1">
      <c r="A149" s="404"/>
      <c r="B149" s="360"/>
      <c r="C149" s="133">
        <v>12</v>
      </c>
      <c r="D149" s="230" t="s">
        <v>111</v>
      </c>
      <c r="E149" s="73" t="s">
        <v>27</v>
      </c>
      <c r="F149" s="54" t="s">
        <v>7</v>
      </c>
      <c r="G149" s="74">
        <f>12.318-7.923+20.02</f>
        <v>24.415</v>
      </c>
      <c r="H149" s="123">
        <v>62000</v>
      </c>
      <c r="I149" s="87"/>
      <c r="J149" s="88"/>
      <c r="K149" s="89"/>
      <c r="L149" s="54" t="s">
        <v>4</v>
      </c>
      <c r="M149" s="3"/>
    </row>
    <row r="150" spans="1:13" s="4" customFormat="1" ht="20.25" customHeight="1">
      <c r="A150" s="404"/>
      <c r="B150" s="360"/>
      <c r="C150" s="133">
        <v>10</v>
      </c>
      <c r="D150" s="230" t="s">
        <v>180</v>
      </c>
      <c r="E150" s="73" t="s">
        <v>13</v>
      </c>
      <c r="F150" s="54" t="s">
        <v>7</v>
      </c>
      <c r="G150" s="74">
        <v>1.6</v>
      </c>
      <c r="H150" s="123">
        <v>66000</v>
      </c>
      <c r="I150" s="87"/>
      <c r="J150" s="88"/>
      <c r="K150" s="89"/>
      <c r="L150" s="54" t="s">
        <v>4</v>
      </c>
      <c r="M150" s="3"/>
    </row>
    <row r="151" spans="1:13" s="4" customFormat="1" ht="20.25" customHeight="1">
      <c r="A151" s="404"/>
      <c r="B151" s="360"/>
      <c r="C151" s="133">
        <v>10</v>
      </c>
      <c r="D151" s="230" t="s">
        <v>187</v>
      </c>
      <c r="E151" s="339" t="s">
        <v>9</v>
      </c>
      <c r="F151" s="54" t="s">
        <v>7</v>
      </c>
      <c r="G151" s="74">
        <v>1.022</v>
      </c>
      <c r="H151" s="123">
        <v>60000</v>
      </c>
      <c r="I151" s="87"/>
      <c r="J151" s="88"/>
      <c r="K151" s="89"/>
      <c r="L151" s="54" t="s">
        <v>4</v>
      </c>
      <c r="M151" s="3"/>
    </row>
    <row r="152" spans="1:13" s="4" customFormat="1" ht="20.25" customHeight="1">
      <c r="A152" s="404"/>
      <c r="B152" s="360"/>
      <c r="C152" s="133">
        <v>8</v>
      </c>
      <c r="D152" s="169" t="s">
        <v>210</v>
      </c>
      <c r="E152" s="357" t="s">
        <v>13</v>
      </c>
      <c r="F152" s="54" t="s">
        <v>7</v>
      </c>
      <c r="G152" s="74">
        <v>2.808</v>
      </c>
      <c r="H152" s="123">
        <v>67000</v>
      </c>
      <c r="I152" s="87"/>
      <c r="J152" s="88"/>
      <c r="K152" s="89"/>
      <c r="L152" s="54" t="s">
        <v>4</v>
      </c>
      <c r="M152" s="3"/>
    </row>
    <row r="153" spans="1:13" s="4" customFormat="1" ht="20.25" customHeight="1">
      <c r="A153" s="404"/>
      <c r="B153" s="360"/>
      <c r="C153" s="133">
        <v>8</v>
      </c>
      <c r="D153" s="169" t="s">
        <v>211</v>
      </c>
      <c r="E153" s="357" t="s">
        <v>13</v>
      </c>
      <c r="F153" s="54" t="s">
        <v>7</v>
      </c>
      <c r="G153" s="74">
        <v>1.715</v>
      </c>
      <c r="H153" s="123">
        <v>67000</v>
      </c>
      <c r="I153" s="87"/>
      <c r="J153" s="88"/>
      <c r="K153" s="89"/>
      <c r="L153" s="54" t="s">
        <v>4</v>
      </c>
      <c r="M153" s="3"/>
    </row>
    <row r="154" spans="1:13" s="4" customFormat="1" ht="20.25" customHeight="1">
      <c r="A154" s="404"/>
      <c r="B154" s="360"/>
      <c r="C154" s="133">
        <v>8</v>
      </c>
      <c r="D154" s="169" t="s">
        <v>139</v>
      </c>
      <c r="E154" s="73" t="s">
        <v>9</v>
      </c>
      <c r="F154" s="54" t="s">
        <v>7</v>
      </c>
      <c r="G154" s="74">
        <f>1.05-0.327</f>
        <v>0.7230000000000001</v>
      </c>
      <c r="H154" s="123">
        <v>57000</v>
      </c>
      <c r="I154" s="87"/>
      <c r="J154" s="88"/>
      <c r="K154" s="89"/>
      <c r="L154" s="54" t="s">
        <v>4</v>
      </c>
      <c r="M154" s="3"/>
    </row>
    <row r="155" spans="1:13" s="4" customFormat="1" ht="20.25" customHeight="1">
      <c r="A155" s="404"/>
      <c r="B155" s="360"/>
      <c r="C155" s="133">
        <v>8</v>
      </c>
      <c r="D155" s="169" t="s">
        <v>160</v>
      </c>
      <c r="E155" s="73">
        <v>20</v>
      </c>
      <c r="F155" s="54" t="s">
        <v>7</v>
      </c>
      <c r="G155" s="74">
        <f>0.591-0.294</f>
        <v>0.297</v>
      </c>
      <c r="H155" s="123">
        <v>62000</v>
      </c>
      <c r="I155" s="87"/>
      <c r="J155" s="88"/>
      <c r="K155" s="89"/>
      <c r="L155" s="54" t="s">
        <v>4</v>
      </c>
      <c r="M155" s="3"/>
    </row>
    <row r="156" spans="1:13" s="4" customFormat="1" ht="20.25" customHeight="1">
      <c r="A156" s="404"/>
      <c r="B156" s="360"/>
      <c r="C156" s="133">
        <v>7</v>
      </c>
      <c r="D156" s="169" t="s">
        <v>140</v>
      </c>
      <c r="E156" s="73">
        <v>20</v>
      </c>
      <c r="F156" s="54" t="s">
        <v>7</v>
      </c>
      <c r="G156" s="74">
        <f>0.945+0.271</f>
        <v>1.216</v>
      </c>
      <c r="H156" s="123">
        <v>63000</v>
      </c>
      <c r="I156" s="87"/>
      <c r="J156" s="88"/>
      <c r="K156" s="89"/>
      <c r="L156" s="54" t="s">
        <v>4</v>
      </c>
      <c r="M156" s="3"/>
    </row>
    <row r="157" spans="1:13" s="4" customFormat="1" ht="20.25" customHeight="1">
      <c r="A157" s="404"/>
      <c r="B157" s="360"/>
      <c r="C157" s="133">
        <v>7</v>
      </c>
      <c r="D157" s="230" t="s">
        <v>60</v>
      </c>
      <c r="E157" s="73">
        <v>20</v>
      </c>
      <c r="F157" s="54" t="s">
        <v>7</v>
      </c>
      <c r="G157" s="74">
        <v>1.522</v>
      </c>
      <c r="H157" s="123">
        <v>45000</v>
      </c>
      <c r="I157" s="87"/>
      <c r="J157" s="88"/>
      <c r="K157" s="89"/>
      <c r="L157" s="54" t="s">
        <v>4</v>
      </c>
      <c r="M157" s="3"/>
    </row>
    <row r="158" spans="1:13" s="4" customFormat="1" ht="20.25" customHeight="1" thickBot="1">
      <c r="A158" s="404"/>
      <c r="B158" s="360"/>
      <c r="C158" s="133">
        <v>6</v>
      </c>
      <c r="D158" s="230" t="s">
        <v>157</v>
      </c>
      <c r="E158" s="73" t="s">
        <v>9</v>
      </c>
      <c r="F158" s="54" t="s">
        <v>7</v>
      </c>
      <c r="G158" s="74">
        <f>1.029-0.252</f>
        <v>0.7769999999999999</v>
      </c>
      <c r="H158" s="123">
        <v>56000</v>
      </c>
      <c r="I158" s="87"/>
      <c r="J158" s="88"/>
      <c r="K158" s="89"/>
      <c r="L158" s="54" t="s">
        <v>4</v>
      </c>
      <c r="M158" s="3"/>
    </row>
    <row r="159" spans="1:13" s="4" customFormat="1" ht="20.25" customHeight="1" thickBot="1">
      <c r="A159" s="404"/>
      <c r="B159" s="128">
        <v>146</v>
      </c>
      <c r="C159" s="206">
        <v>6</v>
      </c>
      <c r="D159" s="207" t="s">
        <v>208</v>
      </c>
      <c r="E159" s="141" t="s">
        <v>9</v>
      </c>
      <c r="F159" s="208" t="s">
        <v>7</v>
      </c>
      <c r="G159" s="142">
        <v>0.125</v>
      </c>
      <c r="H159" s="209">
        <v>48000</v>
      </c>
      <c r="I159" s="209"/>
      <c r="J159" s="209"/>
      <c r="K159" s="209"/>
      <c r="L159" s="109" t="s">
        <v>4</v>
      </c>
      <c r="M159" s="3"/>
    </row>
    <row r="160" spans="1:13" s="4" customFormat="1" ht="20.25" customHeight="1">
      <c r="A160" s="404"/>
      <c r="B160" s="397">
        <v>114</v>
      </c>
      <c r="C160" s="353">
        <v>14</v>
      </c>
      <c r="D160" s="338" t="s">
        <v>181</v>
      </c>
      <c r="E160" s="421" t="s">
        <v>9</v>
      </c>
      <c r="F160" s="229" t="s">
        <v>7</v>
      </c>
      <c r="G160" s="72">
        <v>0.575</v>
      </c>
      <c r="H160" s="354">
        <v>60000</v>
      </c>
      <c r="I160" s="354"/>
      <c r="J160" s="354"/>
      <c r="K160" s="354"/>
      <c r="L160" s="53" t="s">
        <v>4</v>
      </c>
      <c r="M160" s="3"/>
    </row>
    <row r="161" spans="1:13" s="4" customFormat="1" ht="20.25" customHeight="1">
      <c r="A161" s="404"/>
      <c r="B161" s="398"/>
      <c r="C161" s="300">
        <v>12</v>
      </c>
      <c r="D161" s="45" t="s">
        <v>209</v>
      </c>
      <c r="E161" s="357">
        <v>20</v>
      </c>
      <c r="F161" s="144" t="s">
        <v>7</v>
      </c>
      <c r="G161" s="74">
        <v>16.541</v>
      </c>
      <c r="H161" s="161">
        <v>64000</v>
      </c>
      <c r="I161" s="161"/>
      <c r="J161" s="161"/>
      <c r="K161" s="161"/>
      <c r="L161" s="54" t="s">
        <v>4</v>
      </c>
      <c r="M161" s="3"/>
    </row>
    <row r="162" spans="1:13" s="4" customFormat="1" ht="20.25" customHeight="1">
      <c r="A162" s="404"/>
      <c r="B162" s="399"/>
      <c r="C162" s="300">
        <v>12</v>
      </c>
      <c r="D162" s="46" t="s">
        <v>158</v>
      </c>
      <c r="E162" s="73" t="s">
        <v>141</v>
      </c>
      <c r="F162" s="144" t="s">
        <v>7</v>
      </c>
      <c r="G162" s="74">
        <v>2.419</v>
      </c>
      <c r="H162" s="161">
        <v>66000</v>
      </c>
      <c r="I162" s="161"/>
      <c r="J162" s="161"/>
      <c r="K162" s="161"/>
      <c r="L162" s="54" t="s">
        <v>4</v>
      </c>
      <c r="M162" s="3"/>
    </row>
    <row r="163" spans="1:13" s="4" customFormat="1" ht="25.5" customHeight="1">
      <c r="A163" s="404"/>
      <c r="B163" s="399"/>
      <c r="C163" s="236">
        <v>10</v>
      </c>
      <c r="D163" s="49" t="s">
        <v>159</v>
      </c>
      <c r="E163" s="86" t="s">
        <v>13</v>
      </c>
      <c r="F163" s="184" t="s">
        <v>7</v>
      </c>
      <c r="G163" s="76">
        <f>14.98+12.023+3.009+7.543</f>
        <v>37.555</v>
      </c>
      <c r="H163" s="185">
        <v>72000</v>
      </c>
      <c r="I163" s="185"/>
      <c r="J163" s="185"/>
      <c r="K163" s="185"/>
      <c r="L163" s="65" t="s">
        <v>4</v>
      </c>
      <c r="M163" s="3"/>
    </row>
    <row r="164" spans="1:13" s="4" customFormat="1" ht="18" customHeight="1">
      <c r="A164" s="404"/>
      <c r="B164" s="399"/>
      <c r="C164" s="40">
        <v>10</v>
      </c>
      <c r="D164" s="50" t="s">
        <v>112</v>
      </c>
      <c r="E164" s="81" t="s">
        <v>27</v>
      </c>
      <c r="F164" s="144" t="s">
        <v>7</v>
      </c>
      <c r="G164" s="74">
        <f>11.583-0.863</f>
        <v>10.72</v>
      </c>
      <c r="H164" s="161">
        <v>69000</v>
      </c>
      <c r="I164" s="161"/>
      <c r="J164" s="161"/>
      <c r="K164" s="161"/>
      <c r="L164" s="54" t="s">
        <v>4</v>
      </c>
      <c r="M164" s="3"/>
    </row>
    <row r="165" spans="1:13" s="4" customFormat="1" ht="21" customHeight="1">
      <c r="A165" s="404"/>
      <c r="B165" s="399"/>
      <c r="C165" s="41">
        <v>8</v>
      </c>
      <c r="D165" s="49" t="s">
        <v>142</v>
      </c>
      <c r="E165" s="86" t="s">
        <v>13</v>
      </c>
      <c r="F165" s="184" t="s">
        <v>7</v>
      </c>
      <c r="G165" s="76">
        <v>2.208</v>
      </c>
      <c r="H165" s="185">
        <v>72000</v>
      </c>
      <c r="I165" s="185"/>
      <c r="J165" s="185"/>
      <c r="K165" s="185"/>
      <c r="L165" s="65" t="s">
        <v>4</v>
      </c>
      <c r="M165" s="3"/>
    </row>
    <row r="166" spans="1:13" s="4" customFormat="1" ht="22.5" customHeight="1">
      <c r="A166" s="404"/>
      <c r="B166" s="399"/>
      <c r="C166" s="236">
        <v>8</v>
      </c>
      <c r="D166" s="49" t="s">
        <v>188</v>
      </c>
      <c r="E166" s="86" t="s">
        <v>27</v>
      </c>
      <c r="F166" s="184" t="s">
        <v>7</v>
      </c>
      <c r="G166" s="76">
        <f>8.84-4.794-2.862</f>
        <v>1.1840000000000002</v>
      </c>
      <c r="H166" s="185">
        <v>59000</v>
      </c>
      <c r="I166" s="185"/>
      <c r="J166" s="185"/>
      <c r="K166" s="185"/>
      <c r="L166" s="65" t="s">
        <v>4</v>
      </c>
      <c r="M166" s="3"/>
    </row>
    <row r="167" spans="1:13" s="4" customFormat="1" ht="18" customHeight="1">
      <c r="A167" s="404"/>
      <c r="B167" s="399"/>
      <c r="C167" s="180">
        <v>7</v>
      </c>
      <c r="D167" s="170" t="s">
        <v>34</v>
      </c>
      <c r="E167" s="127">
        <v>20</v>
      </c>
      <c r="F167" s="176" t="s">
        <v>7</v>
      </c>
      <c r="G167" s="177">
        <v>0.596</v>
      </c>
      <c r="H167" s="178">
        <v>55000</v>
      </c>
      <c r="I167" s="178"/>
      <c r="J167" s="178"/>
      <c r="K167" s="178"/>
      <c r="L167" s="104" t="s">
        <v>4</v>
      </c>
      <c r="M167" s="3"/>
    </row>
    <row r="168" spans="1:13" s="4" customFormat="1" ht="18" customHeight="1">
      <c r="A168" s="404"/>
      <c r="B168" s="399"/>
      <c r="C168" s="41">
        <v>6</v>
      </c>
      <c r="D168" s="49" t="s">
        <v>161</v>
      </c>
      <c r="E168" s="75" t="s">
        <v>13</v>
      </c>
      <c r="F168" s="184" t="s">
        <v>7</v>
      </c>
      <c r="G168" s="343">
        <f>1.696-0.335</f>
        <v>1.361</v>
      </c>
      <c r="H168" s="185">
        <v>62000</v>
      </c>
      <c r="I168" s="185"/>
      <c r="J168" s="185"/>
      <c r="K168" s="185"/>
      <c r="L168" s="65" t="s">
        <v>4</v>
      </c>
      <c r="M168" s="3"/>
    </row>
    <row r="169" spans="1:13" s="4" customFormat="1" ht="24.75" customHeight="1" thickBot="1">
      <c r="A169" s="404"/>
      <c r="B169" s="400"/>
      <c r="C169" s="222">
        <v>6</v>
      </c>
      <c r="D169" s="228" t="s">
        <v>143</v>
      </c>
      <c r="E169" s="223" t="s">
        <v>13</v>
      </c>
      <c r="F169" s="340" t="s">
        <v>7</v>
      </c>
      <c r="G169" s="341">
        <v>1.409</v>
      </c>
      <c r="H169" s="342">
        <v>69000</v>
      </c>
      <c r="I169" s="342"/>
      <c r="J169" s="342"/>
      <c r="K169" s="342"/>
      <c r="L169" s="220" t="s">
        <v>4</v>
      </c>
      <c r="M169" s="3"/>
    </row>
    <row r="170" spans="1:13" s="4" customFormat="1" ht="18" customHeight="1" thickBot="1">
      <c r="A170" s="404"/>
      <c r="B170" s="128">
        <v>108</v>
      </c>
      <c r="C170" s="55">
        <v>4</v>
      </c>
      <c r="D170" s="325" t="s">
        <v>162</v>
      </c>
      <c r="E170" s="141" t="s">
        <v>9</v>
      </c>
      <c r="F170" s="208" t="s">
        <v>7</v>
      </c>
      <c r="G170" s="110">
        <f>3.046-0.547-1.557</f>
        <v>0.9419999999999997</v>
      </c>
      <c r="H170" s="209">
        <v>59000</v>
      </c>
      <c r="I170" s="209"/>
      <c r="J170" s="209"/>
      <c r="K170" s="209"/>
      <c r="L170" s="109" t="s">
        <v>4</v>
      </c>
      <c r="M170" s="3"/>
    </row>
    <row r="171" spans="1:13" s="4" customFormat="1" ht="18" customHeight="1">
      <c r="A171" s="404"/>
      <c r="B171" s="359">
        <v>89</v>
      </c>
      <c r="C171" s="422">
        <v>6</v>
      </c>
      <c r="D171" s="49" t="s">
        <v>144</v>
      </c>
      <c r="E171" s="321">
        <v>20</v>
      </c>
      <c r="F171" s="322" t="s">
        <v>7</v>
      </c>
      <c r="G171" s="321">
        <f>2.143+0.596+1.492-0.133-0.762-2.048</f>
        <v>1.2879999999999998</v>
      </c>
      <c r="H171" s="322">
        <v>60000</v>
      </c>
      <c r="I171" s="322"/>
      <c r="J171" s="322"/>
      <c r="K171" s="322"/>
      <c r="L171" s="321" t="s">
        <v>4</v>
      </c>
      <c r="M171" s="3"/>
    </row>
    <row r="172" spans="1:13" s="4" customFormat="1" ht="18" customHeight="1" thickBot="1">
      <c r="A172" s="404"/>
      <c r="B172" s="370"/>
      <c r="C172" s="237">
        <v>5</v>
      </c>
      <c r="D172" s="199" t="s">
        <v>123</v>
      </c>
      <c r="E172" s="238">
        <v>20</v>
      </c>
      <c r="F172" s="239" t="s">
        <v>7</v>
      </c>
      <c r="G172" s="238">
        <f>0.781-0.225</f>
        <v>0.556</v>
      </c>
      <c r="H172" s="239">
        <v>60000</v>
      </c>
      <c r="I172" s="239"/>
      <c r="J172" s="239"/>
      <c r="K172" s="239"/>
      <c r="L172" s="238" t="s">
        <v>4</v>
      </c>
      <c r="M172" s="3"/>
    </row>
    <row r="173" spans="1:13" s="4" customFormat="1" ht="30" customHeight="1" thickBot="1">
      <c r="A173" s="404"/>
      <c r="B173" s="284">
        <v>57</v>
      </c>
      <c r="C173" s="237">
        <v>4</v>
      </c>
      <c r="D173" s="325" t="s">
        <v>182</v>
      </c>
      <c r="E173" s="238" t="s">
        <v>9</v>
      </c>
      <c r="F173" s="239" t="s">
        <v>7</v>
      </c>
      <c r="G173" s="238">
        <f>4.55-1.174-0.051-0.12-1.45+0.427-0.105</f>
        <v>2.0769999999999995</v>
      </c>
      <c r="H173" s="239">
        <v>60000</v>
      </c>
      <c r="I173" s="239"/>
      <c r="J173" s="239"/>
      <c r="K173" s="239"/>
      <c r="L173" s="238" t="s">
        <v>4</v>
      </c>
      <c r="M173" s="3"/>
    </row>
    <row r="174" spans="1:13" s="4" customFormat="1" ht="18" customHeight="1" thickBot="1">
      <c r="A174" s="404"/>
      <c r="B174" s="57" t="s">
        <v>21</v>
      </c>
      <c r="C174" s="55">
        <v>6.9</v>
      </c>
      <c r="D174" s="52" t="s">
        <v>96</v>
      </c>
      <c r="E174" s="112" t="s">
        <v>12</v>
      </c>
      <c r="F174" s="113" t="s">
        <v>7</v>
      </c>
      <c r="G174" s="110">
        <v>0.88</v>
      </c>
      <c r="H174" s="112">
        <v>22000</v>
      </c>
      <c r="I174" s="114"/>
      <c r="J174" s="115"/>
      <c r="K174" s="116"/>
      <c r="L174" s="113" t="s">
        <v>4</v>
      </c>
      <c r="M174" s="3"/>
    </row>
    <row r="175" spans="1:13" s="4" customFormat="1" ht="18" customHeight="1" thickBot="1">
      <c r="A175" s="404"/>
      <c r="B175" s="57" t="s">
        <v>52</v>
      </c>
      <c r="C175" s="55">
        <v>6.5</v>
      </c>
      <c r="D175" s="52" t="s">
        <v>84</v>
      </c>
      <c r="E175" s="112"/>
      <c r="F175" s="113"/>
      <c r="G175" s="110">
        <v>0.2</v>
      </c>
      <c r="H175" s="112">
        <v>22000</v>
      </c>
      <c r="I175" s="114"/>
      <c r="J175" s="115"/>
      <c r="K175" s="116"/>
      <c r="L175" s="113" t="s">
        <v>4</v>
      </c>
      <c r="M175" s="3"/>
    </row>
    <row r="176" spans="1:13" s="4" customFormat="1" ht="18" customHeight="1" thickBot="1">
      <c r="A176" s="404"/>
      <c r="B176" s="281" t="s">
        <v>66</v>
      </c>
      <c r="C176" s="281">
        <v>6.5</v>
      </c>
      <c r="D176" s="280" t="s">
        <v>145</v>
      </c>
      <c r="E176" s="112" t="s">
        <v>12</v>
      </c>
      <c r="F176" s="281" t="s">
        <v>7</v>
      </c>
      <c r="G176" s="282">
        <v>6.5</v>
      </c>
      <c r="H176" s="281" t="s">
        <v>83</v>
      </c>
      <c r="I176" s="282"/>
      <c r="J176" s="282"/>
      <c r="K176" s="282"/>
      <c r="L176" s="283" t="s">
        <v>4</v>
      </c>
      <c r="M176" s="3"/>
    </row>
    <row r="177" spans="1:12" s="4" customFormat="1" ht="19.5" customHeight="1" thickBot="1">
      <c r="A177" s="404"/>
      <c r="B177" s="281" t="s">
        <v>64</v>
      </c>
      <c r="C177" s="281">
        <v>5.5</v>
      </c>
      <c r="D177" s="280" t="s">
        <v>146</v>
      </c>
      <c r="E177" s="112" t="s">
        <v>12</v>
      </c>
      <c r="F177" s="281" t="s">
        <v>7</v>
      </c>
      <c r="G177" s="282">
        <f>33.5-20-0.5</f>
        <v>13</v>
      </c>
      <c r="H177" s="281" t="s">
        <v>82</v>
      </c>
      <c r="I177" s="282"/>
      <c r="J177" s="282"/>
      <c r="K177" s="282"/>
      <c r="L177" s="283" t="s">
        <v>4</v>
      </c>
    </row>
    <row r="178" spans="1:12" s="4" customFormat="1" ht="20.25" customHeight="1">
      <c r="A178" s="404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s="4" customFormat="1" ht="19.5" customHeight="1">
      <c r="A179" s="404"/>
      <c r="B179" s="28"/>
      <c r="C179" s="28"/>
      <c r="D179" s="27"/>
      <c r="E179" s="27"/>
      <c r="F179" s="27"/>
      <c r="G179" s="27"/>
      <c r="H179" s="27"/>
      <c r="I179" s="27"/>
      <c r="J179" s="27"/>
      <c r="K179" s="27"/>
      <c r="L179" s="27"/>
    </row>
    <row r="180" spans="1:12" s="4" customFormat="1" ht="16.5" customHeight="1">
      <c r="A180" s="404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1:12" s="4" customFormat="1" ht="39" customHeight="1">
      <c r="A181" s="404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</row>
    <row r="182" spans="1:12" s="4" customFormat="1" ht="38.25" customHeight="1">
      <c r="A182" s="404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</row>
    <row r="183" spans="1:12" s="4" customFormat="1" ht="16.5" customHeight="1">
      <c r="A183" s="404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</row>
    <row r="184" spans="1:12" s="4" customFormat="1" ht="16.5" customHeight="1">
      <c r="A184" s="404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</row>
    <row r="185" spans="1:12" s="4" customFormat="1" ht="36.75" customHeight="1">
      <c r="A185" s="404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</row>
    <row r="186" spans="1:12" s="4" customFormat="1" ht="16.5" customHeight="1">
      <c r="A186" s="404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</row>
    <row r="187" spans="1:12" s="4" customFormat="1" ht="39.75" customHeight="1">
      <c r="A187" s="404"/>
      <c r="B187" s="27"/>
      <c r="C187" s="27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1:12" s="4" customFormat="1" ht="38.25" customHeight="1">
      <c r="A188" s="404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 s="4" customFormat="1" ht="27.75" customHeight="1">
      <c r="A189" s="404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1:12" s="4" customFormat="1" ht="16.5" customHeight="1">
      <c r="A190" s="404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 s="4" customFormat="1" ht="18.75" customHeight="1">
      <c r="A191" s="404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1:12" s="4" customFormat="1" ht="18.75" customHeight="1">
      <c r="A192" s="404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1:12" s="4" customFormat="1" ht="18.75" customHeight="1">
      <c r="A193" s="404"/>
      <c r="B193" s="28"/>
      <c r="C193" s="28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1:12" s="4" customFormat="1" ht="18.75" customHeight="1">
      <c r="A194" s="40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s="4" customFormat="1" ht="21" customHeight="1">
      <c r="A195" s="404"/>
      <c r="B195" s="14"/>
      <c r="C195" s="14"/>
      <c r="D195" s="30"/>
      <c r="E195" s="15"/>
      <c r="F195" s="31"/>
      <c r="G195" s="32"/>
      <c r="H195" s="15"/>
      <c r="I195" s="15"/>
      <c r="J195" s="15"/>
      <c r="K195" s="15"/>
      <c r="L195" s="33"/>
    </row>
    <row r="196" spans="1:12" s="4" customFormat="1" ht="17.25" customHeight="1">
      <c r="A196" s="404"/>
      <c r="B196" s="15"/>
      <c r="C196" s="29"/>
      <c r="D196" s="15"/>
      <c r="E196" s="34"/>
      <c r="F196" s="31"/>
      <c r="G196" s="32"/>
      <c r="H196" s="15"/>
      <c r="I196" s="15"/>
      <c r="J196" s="15"/>
      <c r="K196" s="15"/>
      <c r="L196" s="33"/>
    </row>
    <row r="197" spans="1:13" s="5" customFormat="1" ht="18" customHeight="1">
      <c r="A197" s="404"/>
      <c r="B197" s="15"/>
      <c r="C197" s="34"/>
      <c r="D197" s="15"/>
      <c r="E197" s="34"/>
      <c r="F197" s="31"/>
      <c r="G197" s="32"/>
      <c r="H197" s="15"/>
      <c r="I197" s="15"/>
      <c r="J197" s="15"/>
      <c r="K197" s="15"/>
      <c r="L197" s="33"/>
      <c r="M197" s="4"/>
    </row>
    <row r="198" spans="1:12" s="5" customFormat="1" ht="27" customHeight="1">
      <c r="A198" s="404"/>
      <c r="B198" s="15"/>
      <c r="C198" s="34"/>
      <c r="D198" s="15"/>
      <c r="E198" s="34"/>
      <c r="F198" s="31"/>
      <c r="G198" s="32"/>
      <c r="H198" s="15"/>
      <c r="I198" s="15"/>
      <c r="J198" s="15"/>
      <c r="K198" s="15"/>
      <c r="L198" s="33"/>
    </row>
    <row r="199" spans="1:12" s="5" customFormat="1" ht="18.75" customHeight="1">
      <c r="A199" s="404"/>
      <c r="B199" s="15"/>
      <c r="C199" s="34"/>
      <c r="D199" s="15"/>
      <c r="E199" s="34"/>
      <c r="F199" s="31"/>
      <c r="G199" s="32"/>
      <c r="H199" s="15"/>
      <c r="I199" s="15"/>
      <c r="J199" s="15"/>
      <c r="K199" s="15"/>
      <c r="L199" s="33"/>
    </row>
    <row r="200" spans="1:12" s="5" customFormat="1" ht="18.75" customHeight="1">
      <c r="A200" s="404"/>
      <c r="B200" s="15"/>
      <c r="C200" s="34"/>
      <c r="D200" s="15"/>
      <c r="E200" s="34"/>
      <c r="F200" s="31"/>
      <c r="G200" s="32"/>
      <c r="H200" s="15"/>
      <c r="I200" s="15"/>
      <c r="J200" s="15"/>
      <c r="K200" s="15"/>
      <c r="L200" s="33"/>
    </row>
    <row r="201" spans="1:12" s="5" customFormat="1" ht="26.25" customHeight="1">
      <c r="A201" s="404"/>
      <c r="B201" s="15"/>
      <c r="C201" s="34"/>
      <c r="D201" s="15"/>
      <c r="E201" s="34"/>
      <c r="F201" s="31"/>
      <c r="G201" s="32"/>
      <c r="H201" s="15"/>
      <c r="I201" s="15"/>
      <c r="J201" s="15"/>
      <c r="K201" s="15"/>
      <c r="L201" s="33"/>
    </row>
    <row r="202" spans="1:12" s="5" customFormat="1" ht="19.5" customHeight="1">
      <c r="A202" s="404"/>
      <c r="B202" s="15"/>
      <c r="C202" s="34"/>
      <c r="D202" s="15"/>
      <c r="E202" s="34"/>
      <c r="F202" s="31"/>
      <c r="G202" s="32"/>
      <c r="H202" s="15"/>
      <c r="I202" s="15"/>
      <c r="J202" s="15"/>
      <c r="K202" s="15"/>
      <c r="L202" s="33"/>
    </row>
    <row r="203" spans="1:12" s="5" customFormat="1" ht="18" customHeight="1">
      <c r="A203" s="404"/>
      <c r="B203" s="15"/>
      <c r="C203" s="34"/>
      <c r="D203" s="15"/>
      <c r="E203" s="34"/>
      <c r="F203" s="31"/>
      <c r="G203" s="32"/>
      <c r="H203" s="15"/>
      <c r="I203" s="15"/>
      <c r="J203" s="15"/>
      <c r="K203" s="15"/>
      <c r="L203" s="33"/>
    </row>
    <row r="204" spans="1:12" s="5" customFormat="1" ht="18.75" customHeight="1">
      <c r="A204" s="404"/>
      <c r="B204" s="15"/>
      <c r="C204" s="34"/>
      <c r="D204" s="15"/>
      <c r="E204" s="34"/>
      <c r="F204" s="31"/>
      <c r="G204" s="32"/>
      <c r="H204" s="15"/>
      <c r="I204" s="15"/>
      <c r="J204" s="15"/>
      <c r="K204" s="15"/>
      <c r="L204" s="33"/>
    </row>
    <row r="205" spans="1:12" s="5" customFormat="1" ht="19.5" customHeight="1">
      <c r="A205" s="404"/>
      <c r="B205" s="15"/>
      <c r="C205" s="34"/>
      <c r="D205" s="15"/>
      <c r="E205" s="34"/>
      <c r="F205" s="31"/>
      <c r="G205" s="32"/>
      <c r="H205" s="15"/>
      <c r="I205" s="15"/>
      <c r="J205" s="15"/>
      <c r="K205" s="15"/>
      <c r="L205" s="33"/>
    </row>
    <row r="206" spans="1:12" s="5" customFormat="1" ht="19.5" customHeight="1">
      <c r="A206" s="404"/>
      <c r="B206" s="15"/>
      <c r="C206" s="34"/>
      <c r="D206" s="15"/>
      <c r="E206" s="34"/>
      <c r="F206" s="31"/>
      <c r="G206" s="32"/>
      <c r="H206" s="15"/>
      <c r="I206" s="15"/>
      <c r="J206" s="15"/>
      <c r="K206" s="15"/>
      <c r="L206" s="33"/>
    </row>
    <row r="207" spans="1:12" s="5" customFormat="1" ht="17.25" customHeight="1">
      <c r="A207" s="404"/>
      <c r="B207" s="15"/>
      <c r="C207" s="34"/>
      <c r="D207" s="15"/>
      <c r="E207" s="34"/>
      <c r="F207" s="31"/>
      <c r="G207" s="32"/>
      <c r="H207" s="15"/>
      <c r="I207" s="15"/>
      <c r="J207" s="15"/>
      <c r="K207" s="15"/>
      <c r="L207" s="33"/>
    </row>
    <row r="208" spans="1:12" s="5" customFormat="1" ht="17.25" customHeight="1">
      <c r="A208" s="404"/>
      <c r="B208" s="15"/>
      <c r="C208" s="34"/>
      <c r="D208" s="15"/>
      <c r="E208" s="34"/>
      <c r="F208" s="31"/>
      <c r="G208" s="32"/>
      <c r="H208" s="15"/>
      <c r="I208" s="15"/>
      <c r="J208" s="15"/>
      <c r="K208" s="15"/>
      <c r="L208" s="33"/>
    </row>
    <row r="209" spans="1:12" s="5" customFormat="1" ht="17.25" customHeight="1">
      <c r="A209" s="404"/>
      <c r="B209" s="15"/>
      <c r="C209" s="34"/>
      <c r="D209" s="15"/>
      <c r="E209" s="34"/>
      <c r="F209" s="31"/>
      <c r="G209" s="32"/>
      <c r="H209" s="15"/>
      <c r="I209" s="15"/>
      <c r="J209" s="15"/>
      <c r="K209" s="15"/>
      <c r="L209" s="33"/>
    </row>
    <row r="210" spans="1:12" s="5" customFormat="1" ht="22.5" customHeight="1">
      <c r="A210" s="404"/>
      <c r="B210" s="15"/>
      <c r="C210" s="34"/>
      <c r="D210" s="3"/>
      <c r="E210" s="13"/>
      <c r="F210" s="10"/>
      <c r="G210" s="11"/>
      <c r="H210" s="3"/>
      <c r="I210" s="3"/>
      <c r="J210" s="3"/>
      <c r="K210" s="3"/>
      <c r="L210" s="12"/>
    </row>
    <row r="211" spans="1:12" s="5" customFormat="1" ht="19.5" customHeight="1">
      <c r="A211" s="404"/>
      <c r="B211" s="3"/>
      <c r="C211" s="13"/>
      <c r="D211" s="3"/>
      <c r="E211" s="13"/>
      <c r="F211" s="10"/>
      <c r="G211" s="11"/>
      <c r="H211" s="3"/>
      <c r="I211" s="3"/>
      <c r="J211" s="3"/>
      <c r="K211" s="3"/>
      <c r="L211" s="12"/>
    </row>
    <row r="212" spans="1:12" s="5" customFormat="1" ht="17.25" customHeight="1">
      <c r="A212" s="404"/>
      <c r="B212" s="3"/>
      <c r="C212" s="13"/>
      <c r="D212" s="3"/>
      <c r="E212" s="13"/>
      <c r="F212" s="10"/>
      <c r="G212" s="11"/>
      <c r="H212" s="3"/>
      <c r="I212" s="3"/>
      <c r="J212" s="3"/>
      <c r="K212" s="3"/>
      <c r="L212" s="12"/>
    </row>
    <row r="213" spans="1:12" s="5" customFormat="1" ht="16.5" customHeight="1">
      <c r="A213" s="404"/>
      <c r="B213" s="3"/>
      <c r="C213" s="13"/>
      <c r="D213" s="3"/>
      <c r="E213" s="13"/>
      <c r="F213" s="10"/>
      <c r="G213" s="11"/>
      <c r="H213" s="3"/>
      <c r="I213" s="3"/>
      <c r="J213" s="3"/>
      <c r="K213" s="3"/>
      <c r="L213" s="12"/>
    </row>
    <row r="214" spans="1:12" s="5" customFormat="1" ht="17.25" customHeight="1">
      <c r="A214" s="404"/>
      <c r="B214" s="3"/>
      <c r="C214" s="13"/>
      <c r="D214" s="3"/>
      <c r="E214" s="13"/>
      <c r="F214" s="10"/>
      <c r="G214" s="11"/>
      <c r="H214" s="3"/>
      <c r="I214" s="3"/>
      <c r="J214" s="3"/>
      <c r="K214" s="3"/>
      <c r="L214" s="12"/>
    </row>
    <row r="215" spans="1:12" s="5" customFormat="1" ht="17.25" customHeight="1">
      <c r="A215" s="404"/>
      <c r="B215" s="3"/>
      <c r="C215" s="13"/>
      <c r="D215" s="3"/>
      <c r="E215" s="13"/>
      <c r="F215" s="10"/>
      <c r="G215" s="11"/>
      <c r="H215" s="3"/>
      <c r="I215" s="3"/>
      <c r="J215" s="3"/>
      <c r="K215" s="3"/>
      <c r="L215" s="12"/>
    </row>
    <row r="216" spans="1:13" s="5" customFormat="1" ht="17.25" customHeight="1">
      <c r="A216" s="404"/>
      <c r="B216" s="3"/>
      <c r="C216" s="13"/>
      <c r="D216" s="3"/>
      <c r="E216" s="13"/>
      <c r="F216" s="10"/>
      <c r="G216" s="11"/>
      <c r="H216" s="3"/>
      <c r="I216" s="3"/>
      <c r="J216" s="3"/>
      <c r="K216" s="3"/>
      <c r="L216" s="12"/>
      <c r="M216" s="4"/>
    </row>
    <row r="217" spans="1:13" s="5" customFormat="1" ht="16.5" customHeight="1">
      <c r="A217" s="404"/>
      <c r="B217" s="3"/>
      <c r="C217" s="13"/>
      <c r="D217" s="3"/>
      <c r="E217" s="13"/>
      <c r="F217" s="10"/>
      <c r="G217" s="11"/>
      <c r="H217" s="3"/>
      <c r="I217" s="3"/>
      <c r="J217" s="3"/>
      <c r="K217" s="3"/>
      <c r="L217" s="12"/>
      <c r="M217" s="4"/>
    </row>
    <row r="218" spans="1:13" s="5" customFormat="1" ht="17.25" customHeight="1">
      <c r="A218" s="404"/>
      <c r="B218" s="3"/>
      <c r="C218" s="13"/>
      <c r="D218" s="3"/>
      <c r="E218" s="13"/>
      <c r="F218" s="10"/>
      <c r="G218" s="11"/>
      <c r="H218" s="3"/>
      <c r="I218" s="3"/>
      <c r="J218" s="3"/>
      <c r="K218" s="3"/>
      <c r="L218" s="12"/>
      <c r="M218" s="4"/>
    </row>
    <row r="219" spans="1:13" s="5" customFormat="1" ht="18" customHeight="1">
      <c r="A219" s="404"/>
      <c r="B219" s="3"/>
      <c r="C219" s="13"/>
      <c r="D219" s="3"/>
      <c r="E219" s="13"/>
      <c r="F219" s="10"/>
      <c r="G219" s="11"/>
      <c r="H219" s="3"/>
      <c r="I219" s="3"/>
      <c r="J219" s="3"/>
      <c r="K219" s="3"/>
      <c r="L219" s="12"/>
      <c r="M219" s="4"/>
    </row>
    <row r="220" spans="1:13" s="5" customFormat="1" ht="18" customHeight="1">
      <c r="A220" s="404"/>
      <c r="B220" s="3"/>
      <c r="C220" s="13"/>
      <c r="D220" s="3"/>
      <c r="E220" s="13"/>
      <c r="F220" s="10"/>
      <c r="G220" s="11"/>
      <c r="H220" s="3"/>
      <c r="I220" s="3"/>
      <c r="J220" s="3"/>
      <c r="K220" s="3"/>
      <c r="L220" s="12"/>
      <c r="M220" s="4"/>
    </row>
    <row r="221" spans="1:13" s="5" customFormat="1" ht="18" customHeight="1">
      <c r="A221" s="404"/>
      <c r="B221" s="3"/>
      <c r="C221" s="13"/>
      <c r="D221" s="3"/>
      <c r="E221" s="13"/>
      <c r="F221" s="10"/>
      <c r="G221" s="11"/>
      <c r="H221" s="3"/>
      <c r="I221" s="3"/>
      <c r="J221" s="3"/>
      <c r="K221" s="3"/>
      <c r="L221" s="12"/>
      <c r="M221" s="4"/>
    </row>
    <row r="222" spans="1:13" s="5" customFormat="1" ht="18" customHeight="1">
      <c r="A222" s="404"/>
      <c r="B222" s="3"/>
      <c r="C222" s="13"/>
      <c r="D222" s="3"/>
      <c r="E222" s="13"/>
      <c r="F222" s="10"/>
      <c r="G222" s="11"/>
      <c r="H222" s="3"/>
      <c r="I222" s="3"/>
      <c r="J222" s="3"/>
      <c r="K222" s="3"/>
      <c r="L222" s="12"/>
      <c r="M222" s="4"/>
    </row>
    <row r="223" spans="1:13" s="5" customFormat="1" ht="17.25" customHeight="1" thickBot="1">
      <c r="A223" s="405"/>
      <c r="B223" s="3"/>
      <c r="C223" s="13"/>
      <c r="D223" s="3"/>
      <c r="E223" s="13"/>
      <c r="F223" s="10"/>
      <c r="G223" s="11"/>
      <c r="H223" s="3"/>
      <c r="I223" s="3"/>
      <c r="J223" s="3"/>
      <c r="K223" s="3"/>
      <c r="L223" s="12"/>
      <c r="M223" s="4"/>
    </row>
    <row r="224" spans="1:13" s="5" customFormat="1" ht="17.25" customHeight="1">
      <c r="A224" s="401"/>
      <c r="B224" s="3"/>
      <c r="C224" s="13"/>
      <c r="D224" s="3"/>
      <c r="E224" s="13"/>
      <c r="F224" s="10"/>
      <c r="G224" s="11"/>
      <c r="H224" s="3"/>
      <c r="I224" s="3"/>
      <c r="J224" s="3"/>
      <c r="K224" s="3"/>
      <c r="L224" s="12"/>
      <c r="M224" s="4"/>
    </row>
    <row r="225" spans="1:12" s="4" customFormat="1" ht="16.5" customHeight="1">
      <c r="A225" s="402"/>
      <c r="B225" s="3"/>
      <c r="C225" s="13"/>
      <c r="D225" s="3"/>
      <c r="E225" s="13"/>
      <c r="F225" s="10"/>
      <c r="G225" s="11"/>
      <c r="H225" s="3"/>
      <c r="I225" s="3"/>
      <c r="J225" s="3"/>
      <c r="K225" s="3"/>
      <c r="L225" s="12"/>
    </row>
    <row r="226" spans="1:12" s="4" customFormat="1" ht="18.75">
      <c r="A226" s="402"/>
      <c r="B226" s="3"/>
      <c r="C226" s="13"/>
      <c r="D226" s="3"/>
      <c r="E226" s="13"/>
      <c r="F226" s="10"/>
      <c r="G226" s="11"/>
      <c r="H226" s="3"/>
      <c r="I226" s="3"/>
      <c r="J226" s="3"/>
      <c r="K226" s="3"/>
      <c r="L226" s="12"/>
    </row>
    <row r="227" spans="1:12" s="4" customFormat="1" ht="17.25" customHeight="1">
      <c r="A227" s="402"/>
      <c r="B227" s="3"/>
      <c r="C227" s="13"/>
      <c r="D227" s="3"/>
      <c r="E227" s="13"/>
      <c r="F227" s="10"/>
      <c r="G227" s="11"/>
      <c r="H227" s="3"/>
      <c r="I227" s="3"/>
      <c r="J227" s="3"/>
      <c r="K227" s="3"/>
      <c r="L227" s="12"/>
    </row>
    <row r="228" spans="1:12" s="4" customFormat="1" ht="15.75" customHeight="1">
      <c r="A228" s="402"/>
      <c r="B228" s="3"/>
      <c r="C228" s="13"/>
      <c r="D228" s="3"/>
      <c r="E228" s="13"/>
      <c r="F228" s="10"/>
      <c r="G228" s="11"/>
      <c r="H228" s="3"/>
      <c r="I228" s="3"/>
      <c r="J228" s="3"/>
      <c r="K228" s="3"/>
      <c r="L228" s="12"/>
    </row>
    <row r="229" spans="1:12" s="4" customFormat="1" ht="18.75" customHeight="1">
      <c r="A229" s="402"/>
      <c r="B229" s="3"/>
      <c r="C229" s="13"/>
      <c r="D229" s="3"/>
      <c r="E229" s="13"/>
      <c r="F229" s="10"/>
      <c r="G229" s="11"/>
      <c r="H229" s="3"/>
      <c r="I229" s="3"/>
      <c r="J229" s="3"/>
      <c r="K229" s="3"/>
      <c r="L229" s="12"/>
    </row>
    <row r="230" spans="1:12" s="4" customFormat="1" ht="18.75">
      <c r="A230" s="402"/>
      <c r="B230" s="3"/>
      <c r="C230" s="13"/>
      <c r="D230" s="3"/>
      <c r="E230" s="13"/>
      <c r="F230" s="10"/>
      <c r="G230" s="11"/>
      <c r="H230" s="3"/>
      <c r="I230" s="3"/>
      <c r="J230" s="3"/>
      <c r="K230" s="3"/>
      <c r="L230" s="12"/>
    </row>
    <row r="231" spans="1:12" s="4" customFormat="1" ht="17.25" customHeight="1">
      <c r="A231" s="402"/>
      <c r="B231" s="3"/>
      <c r="C231" s="13"/>
      <c r="D231" s="3"/>
      <c r="E231" s="13"/>
      <c r="F231" s="10"/>
      <c r="G231" s="11"/>
      <c r="H231" s="3"/>
      <c r="I231" s="3"/>
      <c r="J231" s="3"/>
      <c r="K231" s="3"/>
      <c r="L231" s="12"/>
    </row>
    <row r="232" spans="1:12" s="4" customFormat="1" ht="15.75" customHeight="1">
      <c r="A232" s="22"/>
      <c r="B232" s="3"/>
      <c r="C232" s="13"/>
      <c r="D232" s="3"/>
      <c r="E232" s="13"/>
      <c r="F232" s="10"/>
      <c r="G232" s="11"/>
      <c r="H232" s="3"/>
      <c r="I232" s="3"/>
      <c r="J232" s="3"/>
      <c r="K232" s="3"/>
      <c r="L232" s="12"/>
    </row>
    <row r="233" spans="1:12" s="4" customFormat="1" ht="18" customHeight="1">
      <c r="A233" s="22"/>
      <c r="B233" s="3"/>
      <c r="C233" s="13"/>
      <c r="D233" s="3"/>
      <c r="E233" s="13"/>
      <c r="F233" s="10"/>
      <c r="G233" s="11"/>
      <c r="H233" s="3"/>
      <c r="I233" s="3"/>
      <c r="J233" s="3"/>
      <c r="K233" s="3"/>
      <c r="L233" s="12"/>
    </row>
    <row r="234" spans="1:12" s="4" customFormat="1" ht="15.75" customHeight="1">
      <c r="A234" s="22"/>
      <c r="B234" s="3"/>
      <c r="C234" s="13"/>
      <c r="D234" s="3"/>
      <c r="E234" s="13"/>
      <c r="F234" s="10"/>
      <c r="G234" s="11"/>
      <c r="H234" s="3"/>
      <c r="I234" s="3"/>
      <c r="J234" s="3"/>
      <c r="K234" s="3"/>
      <c r="L234" s="12"/>
    </row>
    <row r="235" spans="1:12" s="4" customFormat="1" ht="16.5" customHeight="1" thickBot="1">
      <c r="A235" s="22"/>
      <c r="B235" s="3"/>
      <c r="C235" s="13"/>
      <c r="D235" s="3"/>
      <c r="E235" s="13"/>
      <c r="F235" s="10"/>
      <c r="G235" s="11"/>
      <c r="H235" s="3"/>
      <c r="I235" s="3"/>
      <c r="J235" s="3"/>
      <c r="K235" s="3"/>
      <c r="L235" s="12"/>
    </row>
    <row r="236" spans="1:12" s="4" customFormat="1" ht="15.75" customHeight="1">
      <c r="A236" s="16"/>
      <c r="B236" s="3"/>
      <c r="C236" s="13"/>
      <c r="D236" s="3"/>
      <c r="E236" s="13"/>
      <c r="F236" s="10"/>
      <c r="G236" s="11"/>
      <c r="H236" s="3"/>
      <c r="I236" s="3"/>
      <c r="J236" s="3"/>
      <c r="K236" s="3"/>
      <c r="L236" s="12"/>
    </row>
    <row r="237" spans="1:12" s="5" customFormat="1" ht="18" customHeight="1">
      <c r="A237" s="17"/>
      <c r="B237" s="3"/>
      <c r="C237" s="13"/>
      <c r="D237" s="3"/>
      <c r="E237" s="13"/>
      <c r="F237" s="10"/>
      <c r="G237" s="11"/>
      <c r="H237" s="3"/>
      <c r="I237" s="3"/>
      <c r="J237" s="3"/>
      <c r="K237" s="3"/>
      <c r="L237" s="12"/>
    </row>
    <row r="238" spans="1:13" s="5" customFormat="1" ht="20.25" customHeight="1">
      <c r="A238" s="17"/>
      <c r="B238" s="3"/>
      <c r="C238" s="13"/>
      <c r="D238" s="3"/>
      <c r="E238" s="13"/>
      <c r="F238" s="10"/>
      <c r="G238" s="11"/>
      <c r="H238" s="3"/>
      <c r="I238" s="3"/>
      <c r="J238" s="3"/>
      <c r="K238" s="3"/>
      <c r="L238" s="12"/>
      <c r="M238" s="4"/>
    </row>
    <row r="239" spans="1:13" s="5" customFormat="1" ht="17.25" customHeight="1">
      <c r="A239" s="17"/>
      <c r="B239" s="3"/>
      <c r="C239" s="13"/>
      <c r="D239" s="3"/>
      <c r="E239" s="13"/>
      <c r="F239" s="10"/>
      <c r="G239" s="11"/>
      <c r="H239" s="3"/>
      <c r="I239" s="3"/>
      <c r="J239" s="3"/>
      <c r="K239" s="3"/>
      <c r="L239" s="12"/>
      <c r="M239" s="4"/>
    </row>
    <row r="240" spans="1:13" s="5" customFormat="1" ht="15" customHeight="1">
      <c r="A240" s="17"/>
      <c r="B240" s="3"/>
      <c r="C240" s="13"/>
      <c r="D240" s="3"/>
      <c r="E240" s="13"/>
      <c r="F240" s="10"/>
      <c r="G240" s="11"/>
      <c r="H240" s="3"/>
      <c r="I240" s="3"/>
      <c r="J240" s="3"/>
      <c r="K240" s="3"/>
      <c r="L240" s="12"/>
      <c r="M240" s="4"/>
    </row>
    <row r="241" spans="1:13" s="5" customFormat="1" ht="15" customHeight="1">
      <c r="A241" s="17"/>
      <c r="B241" s="3"/>
      <c r="C241" s="13"/>
      <c r="D241" s="3"/>
      <c r="E241" s="13"/>
      <c r="F241" s="10"/>
      <c r="G241" s="11"/>
      <c r="H241" s="3"/>
      <c r="I241" s="3"/>
      <c r="J241" s="3"/>
      <c r="K241" s="3"/>
      <c r="L241" s="12"/>
      <c r="M241" s="4"/>
    </row>
    <row r="242" spans="1:13" s="5" customFormat="1" ht="18.75">
      <c r="A242" s="17"/>
      <c r="B242" s="3"/>
      <c r="C242" s="13"/>
      <c r="D242" s="3"/>
      <c r="E242" s="13"/>
      <c r="F242" s="10"/>
      <c r="G242" s="11"/>
      <c r="H242" s="3"/>
      <c r="I242" s="3"/>
      <c r="J242" s="3"/>
      <c r="K242" s="3"/>
      <c r="L242" s="12"/>
      <c r="M242" s="4"/>
    </row>
    <row r="243" spans="1:13" s="5" customFormat="1" ht="18.75">
      <c r="A243" s="17"/>
      <c r="B243" s="3"/>
      <c r="C243" s="13"/>
      <c r="D243" s="3"/>
      <c r="E243" s="13"/>
      <c r="F243" s="10"/>
      <c r="G243" s="11"/>
      <c r="H243" s="3"/>
      <c r="I243" s="3"/>
      <c r="J243" s="3"/>
      <c r="K243" s="3"/>
      <c r="L243" s="12"/>
      <c r="M243" s="4"/>
    </row>
    <row r="244" spans="1:13" s="5" customFormat="1" ht="18.75">
      <c r="A244" s="17"/>
      <c r="B244" s="3"/>
      <c r="C244" s="13"/>
      <c r="D244" s="3"/>
      <c r="E244" s="13"/>
      <c r="F244" s="10"/>
      <c r="G244" s="11"/>
      <c r="H244" s="3"/>
      <c r="I244" s="3"/>
      <c r="J244" s="3"/>
      <c r="K244" s="3"/>
      <c r="L244" s="12"/>
      <c r="M244" s="4"/>
    </row>
    <row r="245" spans="1:13" s="5" customFormat="1" ht="19.5" thickBot="1">
      <c r="A245" s="18"/>
      <c r="B245" s="3"/>
      <c r="C245" s="13"/>
      <c r="D245" s="3"/>
      <c r="E245" s="13"/>
      <c r="F245" s="10"/>
      <c r="G245" s="11"/>
      <c r="H245" s="3"/>
      <c r="I245" s="3"/>
      <c r="J245" s="3"/>
      <c r="K245" s="3"/>
      <c r="L245" s="12"/>
      <c r="M245" s="4"/>
    </row>
    <row r="246" spans="1:12" s="5" customFormat="1" ht="18.75">
      <c r="A246" s="19"/>
      <c r="B246" s="3"/>
      <c r="C246" s="13"/>
      <c r="D246" s="3"/>
      <c r="E246" s="13"/>
      <c r="F246" s="10"/>
      <c r="G246" s="11"/>
      <c r="H246" s="3"/>
      <c r="I246" s="3"/>
      <c r="J246" s="3"/>
      <c r="K246" s="3"/>
      <c r="L246" s="12"/>
    </row>
    <row r="247" spans="1:13" s="4" customFormat="1" ht="18.75">
      <c r="A247" s="20"/>
      <c r="B247" s="3"/>
      <c r="C247" s="13"/>
      <c r="D247" s="3"/>
      <c r="E247" s="13"/>
      <c r="F247" s="10"/>
      <c r="G247" s="11"/>
      <c r="H247" s="3"/>
      <c r="I247" s="3"/>
      <c r="J247" s="3"/>
      <c r="K247" s="3"/>
      <c r="L247" s="12"/>
      <c r="M247" s="5"/>
    </row>
    <row r="248" spans="1:13" s="4" customFormat="1" ht="18.75">
      <c r="A248" s="20"/>
      <c r="B248" s="3"/>
      <c r="C248" s="13"/>
      <c r="D248" s="3"/>
      <c r="E248" s="13"/>
      <c r="F248" s="10"/>
      <c r="G248" s="11"/>
      <c r="H248" s="3"/>
      <c r="I248" s="3"/>
      <c r="J248" s="3"/>
      <c r="K248" s="3"/>
      <c r="L248" s="12"/>
      <c r="M248" s="5"/>
    </row>
    <row r="249" spans="1:13" s="4" customFormat="1" ht="18.75">
      <c r="A249" s="20"/>
      <c r="B249" s="3"/>
      <c r="C249" s="13"/>
      <c r="D249" s="3"/>
      <c r="E249" s="13"/>
      <c r="F249" s="10"/>
      <c r="G249" s="11"/>
      <c r="H249" s="3"/>
      <c r="I249" s="3"/>
      <c r="J249" s="3"/>
      <c r="K249" s="3"/>
      <c r="L249" s="12"/>
      <c r="M249" s="5"/>
    </row>
    <row r="250" spans="1:13" s="4" customFormat="1" ht="18.75">
      <c r="A250" s="20"/>
      <c r="B250" s="3"/>
      <c r="C250" s="13"/>
      <c r="D250" s="3"/>
      <c r="E250" s="13"/>
      <c r="F250" s="10"/>
      <c r="G250" s="11"/>
      <c r="H250" s="3"/>
      <c r="I250" s="3"/>
      <c r="J250" s="3"/>
      <c r="K250" s="3"/>
      <c r="L250" s="12"/>
      <c r="M250" s="5"/>
    </row>
    <row r="251" spans="1:13" s="4" customFormat="1" ht="18.75">
      <c r="A251" s="20"/>
      <c r="B251" s="3"/>
      <c r="C251" s="13"/>
      <c r="D251" s="3"/>
      <c r="E251" s="13"/>
      <c r="F251" s="10"/>
      <c r="G251" s="11"/>
      <c r="H251" s="3"/>
      <c r="I251" s="3"/>
      <c r="J251" s="3"/>
      <c r="K251" s="3"/>
      <c r="L251" s="12"/>
      <c r="M251" s="5"/>
    </row>
    <row r="252" spans="1:13" s="4" customFormat="1" ht="18.75">
      <c r="A252" s="20"/>
      <c r="B252" s="3"/>
      <c r="C252" s="13"/>
      <c r="D252" s="3"/>
      <c r="E252" s="13"/>
      <c r="F252" s="10"/>
      <c r="G252" s="11"/>
      <c r="H252" s="3"/>
      <c r="I252" s="3"/>
      <c r="J252" s="3"/>
      <c r="K252" s="3"/>
      <c r="L252" s="12"/>
      <c r="M252" s="7"/>
    </row>
    <row r="253" spans="1:13" s="4" customFormat="1" ht="18.75">
      <c r="A253" s="20"/>
      <c r="B253" s="3"/>
      <c r="C253" s="13"/>
      <c r="D253" s="3"/>
      <c r="E253" s="13"/>
      <c r="F253" s="10"/>
      <c r="G253" s="11"/>
      <c r="H253" s="3"/>
      <c r="I253" s="3"/>
      <c r="J253" s="3"/>
      <c r="K253" s="3"/>
      <c r="L253" s="12"/>
      <c r="M253" s="7"/>
    </row>
    <row r="254" spans="1:13" s="4" customFormat="1" ht="18.75">
      <c r="A254" s="21"/>
      <c r="B254" s="3"/>
      <c r="C254" s="13"/>
      <c r="D254" s="3"/>
      <c r="E254" s="13"/>
      <c r="F254" s="10"/>
      <c r="G254" s="11"/>
      <c r="H254" s="3"/>
      <c r="I254" s="3"/>
      <c r="J254" s="3"/>
      <c r="K254" s="3"/>
      <c r="L254" s="12"/>
      <c r="M254" s="12"/>
    </row>
    <row r="255" spans="2:13" s="4" customFormat="1" ht="18.75">
      <c r="B255" s="3"/>
      <c r="C255" s="13"/>
      <c r="D255" s="3"/>
      <c r="E255" s="13"/>
      <c r="F255" s="10"/>
      <c r="G255" s="11"/>
      <c r="H255" s="3"/>
      <c r="I255" s="3"/>
      <c r="J255" s="3"/>
      <c r="K255" s="3"/>
      <c r="L255" s="12"/>
      <c r="M255" s="12"/>
    </row>
    <row r="256" spans="2:13" s="4" customFormat="1" ht="18.75">
      <c r="B256" s="3"/>
      <c r="C256" s="13"/>
      <c r="D256" s="3"/>
      <c r="E256" s="13"/>
      <c r="F256" s="10"/>
      <c r="G256" s="11"/>
      <c r="H256" s="3"/>
      <c r="I256" s="3"/>
      <c r="J256" s="3"/>
      <c r="K256" s="3"/>
      <c r="L256" s="12"/>
      <c r="M256" s="12"/>
    </row>
    <row r="257" spans="2:13" s="4" customFormat="1" ht="18.75">
      <c r="B257" s="3"/>
      <c r="C257" s="13"/>
      <c r="D257" s="3"/>
      <c r="E257" s="13"/>
      <c r="F257" s="10"/>
      <c r="G257" s="11"/>
      <c r="H257" s="3"/>
      <c r="I257" s="3"/>
      <c r="J257" s="3"/>
      <c r="K257" s="3"/>
      <c r="L257" s="12"/>
      <c r="M257" s="12"/>
    </row>
    <row r="258" spans="2:13" s="4" customFormat="1" ht="18.75">
      <c r="B258" s="3"/>
      <c r="C258" s="13"/>
      <c r="D258" s="3"/>
      <c r="E258" s="13"/>
      <c r="F258" s="10"/>
      <c r="G258" s="11"/>
      <c r="H258" s="3"/>
      <c r="I258" s="3"/>
      <c r="J258" s="3"/>
      <c r="K258" s="3"/>
      <c r="L258" s="12"/>
      <c r="M258" s="12"/>
    </row>
    <row r="259" spans="2:13" s="4" customFormat="1" ht="18.75">
      <c r="B259" s="3"/>
      <c r="C259" s="13"/>
      <c r="D259" s="3"/>
      <c r="E259" s="13"/>
      <c r="F259" s="10"/>
      <c r="G259" s="11"/>
      <c r="H259" s="3"/>
      <c r="I259" s="3"/>
      <c r="J259" s="3"/>
      <c r="K259" s="3"/>
      <c r="L259" s="12"/>
      <c r="M259" s="12"/>
    </row>
    <row r="260" spans="2:13" s="4" customFormat="1" ht="18.75">
      <c r="B260" s="3"/>
      <c r="C260" s="13"/>
      <c r="D260" s="3"/>
      <c r="E260" s="13"/>
      <c r="F260" s="10"/>
      <c r="G260" s="11"/>
      <c r="H260" s="3"/>
      <c r="I260" s="3"/>
      <c r="J260" s="3"/>
      <c r="K260" s="3"/>
      <c r="L260" s="12"/>
      <c r="M260" s="12"/>
    </row>
    <row r="261" spans="1:13" s="4" customFormat="1" ht="17.25" customHeight="1">
      <c r="A261" s="6"/>
      <c r="B261" s="3"/>
      <c r="C261" s="13"/>
      <c r="D261" s="3"/>
      <c r="E261" s="13"/>
      <c r="F261" s="10"/>
      <c r="G261" s="11"/>
      <c r="H261" s="3"/>
      <c r="I261" s="3"/>
      <c r="J261" s="3"/>
      <c r="K261" s="3"/>
      <c r="L261" s="12"/>
      <c r="M261" s="12"/>
    </row>
    <row r="262" spans="1:13" s="4" customFormat="1" ht="17.25" customHeight="1">
      <c r="A262" s="6"/>
      <c r="B262" s="3"/>
      <c r="C262" s="13"/>
      <c r="D262" s="3"/>
      <c r="E262" s="13"/>
      <c r="F262" s="10"/>
      <c r="G262" s="11"/>
      <c r="H262" s="3"/>
      <c r="I262" s="3"/>
      <c r="J262" s="3"/>
      <c r="K262" s="3"/>
      <c r="L262" s="12"/>
      <c r="M262" s="12"/>
    </row>
    <row r="263" spans="1:13" s="4" customFormat="1" ht="17.25" customHeight="1">
      <c r="A263" s="6"/>
      <c r="B263" s="3"/>
      <c r="C263" s="13"/>
      <c r="D263" s="3"/>
      <c r="E263" s="13"/>
      <c r="F263" s="10"/>
      <c r="G263" s="11"/>
      <c r="H263" s="3"/>
      <c r="I263" s="3"/>
      <c r="J263" s="3"/>
      <c r="K263" s="3"/>
      <c r="L263" s="12"/>
      <c r="M263" s="12"/>
    </row>
    <row r="264" spans="1:13" s="4" customFormat="1" ht="17.25" customHeight="1">
      <c r="A264" s="6"/>
      <c r="B264" s="3"/>
      <c r="C264" s="13"/>
      <c r="D264" s="3"/>
      <c r="E264" s="13"/>
      <c r="F264" s="10"/>
      <c r="G264" s="11"/>
      <c r="H264" s="3"/>
      <c r="I264" s="3"/>
      <c r="J264" s="3"/>
      <c r="K264" s="3"/>
      <c r="L264" s="12"/>
      <c r="M264" s="12"/>
    </row>
    <row r="265" spans="1:13" s="4" customFormat="1" ht="17.25" customHeight="1">
      <c r="A265" s="6"/>
      <c r="B265" s="3"/>
      <c r="C265" s="13"/>
      <c r="D265" s="3"/>
      <c r="E265" s="13"/>
      <c r="F265" s="10"/>
      <c r="G265" s="11"/>
      <c r="H265" s="3"/>
      <c r="I265" s="3"/>
      <c r="J265" s="3"/>
      <c r="K265" s="3"/>
      <c r="L265" s="12"/>
      <c r="M265" s="12"/>
    </row>
    <row r="266" spans="1:13" s="4" customFormat="1" ht="17.25" customHeight="1">
      <c r="A266" s="6"/>
      <c r="B266" s="3"/>
      <c r="C266" s="13"/>
      <c r="D266" s="3"/>
      <c r="E266" s="13"/>
      <c r="F266" s="10"/>
      <c r="G266" s="11"/>
      <c r="H266" s="3"/>
      <c r="I266" s="3"/>
      <c r="J266" s="3"/>
      <c r="K266" s="3"/>
      <c r="L266" s="12"/>
      <c r="M266" s="12"/>
    </row>
    <row r="267" spans="1:13" s="4" customFormat="1" ht="17.25" customHeight="1">
      <c r="A267" s="6"/>
      <c r="B267" s="3"/>
      <c r="C267" s="13"/>
      <c r="D267" s="3"/>
      <c r="E267" s="13"/>
      <c r="F267" s="10"/>
      <c r="G267" s="11"/>
      <c r="H267" s="3"/>
      <c r="I267" s="3"/>
      <c r="J267" s="3"/>
      <c r="K267" s="3"/>
      <c r="L267" s="12"/>
      <c r="M267" s="12"/>
    </row>
    <row r="268" spans="1:13" s="4" customFormat="1" ht="17.25" customHeight="1">
      <c r="A268" s="6"/>
      <c r="B268" s="3"/>
      <c r="C268" s="13"/>
      <c r="D268" s="3"/>
      <c r="E268" s="13"/>
      <c r="F268" s="10"/>
      <c r="G268" s="11"/>
      <c r="H268" s="3"/>
      <c r="I268" s="3"/>
      <c r="J268" s="3"/>
      <c r="K268" s="3"/>
      <c r="L268" s="12"/>
      <c r="M268" s="12"/>
    </row>
    <row r="269" spans="2:13" s="4" customFormat="1" ht="18.75">
      <c r="B269" s="3"/>
      <c r="C269" s="13"/>
      <c r="D269" s="3"/>
      <c r="E269" s="13"/>
      <c r="F269" s="10"/>
      <c r="G269" s="11"/>
      <c r="H269" s="3"/>
      <c r="I269" s="3"/>
      <c r="J269" s="3"/>
      <c r="K269" s="3"/>
      <c r="L269" s="12"/>
      <c r="M269" s="12"/>
    </row>
    <row r="270" spans="2:13" s="4" customFormat="1" ht="18" customHeight="1">
      <c r="B270" s="3"/>
      <c r="C270" s="13"/>
      <c r="D270" s="3"/>
      <c r="E270" s="13"/>
      <c r="F270" s="10"/>
      <c r="G270" s="11"/>
      <c r="H270" s="3"/>
      <c r="I270" s="3"/>
      <c r="J270" s="3"/>
      <c r="K270" s="3"/>
      <c r="L270" s="12"/>
      <c r="M270" s="12"/>
    </row>
    <row r="271" spans="2:13" s="4" customFormat="1" ht="18" customHeight="1">
      <c r="B271" s="3"/>
      <c r="C271" s="13"/>
      <c r="D271" s="3"/>
      <c r="E271" s="13"/>
      <c r="F271" s="10"/>
      <c r="G271" s="11"/>
      <c r="H271" s="3"/>
      <c r="I271" s="3"/>
      <c r="J271" s="3"/>
      <c r="K271" s="3"/>
      <c r="L271" s="12"/>
      <c r="M271" s="12"/>
    </row>
    <row r="272" spans="2:13" s="4" customFormat="1" ht="18" customHeight="1">
      <c r="B272" s="3"/>
      <c r="C272" s="13"/>
      <c r="D272" s="3"/>
      <c r="E272" s="13"/>
      <c r="F272" s="10"/>
      <c r="G272" s="11"/>
      <c r="H272" s="3"/>
      <c r="I272" s="3"/>
      <c r="J272" s="3"/>
      <c r="K272" s="3"/>
      <c r="L272" s="12"/>
      <c r="M272" s="12"/>
    </row>
    <row r="273" spans="2:13" s="4" customFormat="1" ht="19.5" customHeight="1">
      <c r="B273" s="3"/>
      <c r="C273" s="13"/>
      <c r="D273" s="3"/>
      <c r="E273" s="13"/>
      <c r="F273" s="10"/>
      <c r="G273" s="11"/>
      <c r="H273" s="3"/>
      <c r="I273" s="3"/>
      <c r="J273" s="3"/>
      <c r="K273" s="3"/>
      <c r="L273" s="12"/>
      <c r="M273" s="12"/>
    </row>
    <row r="274" spans="2:13" s="4" customFormat="1" ht="19.5" customHeight="1">
      <c r="B274" s="3"/>
      <c r="C274" s="13"/>
      <c r="D274" s="3"/>
      <c r="E274" s="13"/>
      <c r="F274" s="10"/>
      <c r="G274" s="11"/>
      <c r="H274" s="3"/>
      <c r="I274" s="3"/>
      <c r="J274" s="3"/>
      <c r="K274" s="3"/>
      <c r="L274" s="12"/>
      <c r="M274" s="12"/>
    </row>
    <row r="275" spans="2:13" s="4" customFormat="1" ht="18.75">
      <c r="B275" s="3"/>
      <c r="C275" s="13"/>
      <c r="D275" s="3"/>
      <c r="E275" s="13"/>
      <c r="F275" s="10"/>
      <c r="G275" s="11"/>
      <c r="H275" s="3"/>
      <c r="I275" s="3"/>
      <c r="J275" s="3"/>
      <c r="K275" s="3"/>
      <c r="L275" s="12"/>
      <c r="M275" s="12"/>
    </row>
    <row r="276" spans="1:13" s="4" customFormat="1" ht="18.75">
      <c r="A276" s="5"/>
      <c r="B276" s="3"/>
      <c r="C276" s="13"/>
      <c r="D276" s="3"/>
      <c r="E276" s="13"/>
      <c r="F276" s="10"/>
      <c r="G276" s="11"/>
      <c r="H276" s="3"/>
      <c r="I276" s="3"/>
      <c r="J276" s="3"/>
      <c r="K276" s="3"/>
      <c r="L276" s="12"/>
      <c r="M276" s="12"/>
    </row>
    <row r="277" spans="1:13" s="5" customFormat="1" ht="18.75">
      <c r="A277" s="4"/>
      <c r="B277" s="3"/>
      <c r="C277" s="13"/>
      <c r="D277" s="3"/>
      <c r="E277" s="13"/>
      <c r="F277" s="10"/>
      <c r="G277" s="11"/>
      <c r="H277" s="3"/>
      <c r="I277" s="3"/>
      <c r="J277" s="3"/>
      <c r="K277" s="3"/>
      <c r="L277" s="12"/>
      <c r="M277" s="12"/>
    </row>
    <row r="278" spans="2:13" s="4" customFormat="1" ht="18.75">
      <c r="B278" s="3"/>
      <c r="C278" s="13"/>
      <c r="D278" s="3"/>
      <c r="E278" s="13"/>
      <c r="F278" s="10"/>
      <c r="G278" s="11"/>
      <c r="H278" s="3"/>
      <c r="I278" s="3"/>
      <c r="J278" s="3"/>
      <c r="K278" s="3"/>
      <c r="L278" s="12"/>
      <c r="M278" s="12"/>
    </row>
    <row r="279" spans="2:13" s="4" customFormat="1" ht="18.75">
      <c r="B279" s="3"/>
      <c r="C279" s="13"/>
      <c r="D279" s="3"/>
      <c r="E279" s="13"/>
      <c r="F279" s="10"/>
      <c r="G279" s="11"/>
      <c r="H279" s="3"/>
      <c r="I279" s="3"/>
      <c r="J279" s="3"/>
      <c r="K279" s="3"/>
      <c r="L279" s="12"/>
      <c r="M279" s="12"/>
    </row>
    <row r="280" spans="2:13" s="4" customFormat="1" ht="18.75">
      <c r="B280" s="3"/>
      <c r="C280" s="13"/>
      <c r="D280" s="3"/>
      <c r="E280" s="13"/>
      <c r="F280" s="10"/>
      <c r="G280" s="11"/>
      <c r="H280" s="3"/>
      <c r="I280" s="3"/>
      <c r="J280" s="3"/>
      <c r="K280" s="3"/>
      <c r="L280" s="12"/>
      <c r="M280" s="12"/>
    </row>
    <row r="281" spans="2:13" s="4" customFormat="1" ht="18.75">
      <c r="B281" s="3"/>
      <c r="C281" s="13"/>
      <c r="D281" s="3"/>
      <c r="E281" s="13"/>
      <c r="F281" s="10"/>
      <c r="G281" s="11"/>
      <c r="H281" s="3"/>
      <c r="I281" s="3"/>
      <c r="J281" s="3"/>
      <c r="K281" s="3"/>
      <c r="L281" s="12"/>
      <c r="M281" s="12"/>
    </row>
    <row r="282" spans="2:13" s="4" customFormat="1" ht="18.75">
      <c r="B282" s="3"/>
      <c r="C282" s="13"/>
      <c r="D282" s="3"/>
      <c r="E282" s="13"/>
      <c r="F282" s="10"/>
      <c r="G282" s="11"/>
      <c r="H282" s="3"/>
      <c r="I282" s="3"/>
      <c r="J282" s="3"/>
      <c r="K282" s="3"/>
      <c r="L282" s="12"/>
      <c r="M282" s="12"/>
    </row>
    <row r="283" spans="2:13" s="4" customFormat="1" ht="18.75" customHeight="1">
      <c r="B283" s="3"/>
      <c r="C283" s="13"/>
      <c r="D283" s="3"/>
      <c r="E283" s="13"/>
      <c r="F283" s="10"/>
      <c r="G283" s="11"/>
      <c r="H283" s="3"/>
      <c r="I283" s="3"/>
      <c r="J283" s="3"/>
      <c r="K283" s="3"/>
      <c r="L283" s="12"/>
      <c r="M283" s="12"/>
    </row>
    <row r="284" spans="2:13" s="4" customFormat="1" ht="18.75" customHeight="1">
      <c r="B284" s="3"/>
      <c r="C284" s="13"/>
      <c r="D284" s="3"/>
      <c r="E284" s="13"/>
      <c r="F284" s="10"/>
      <c r="G284" s="11"/>
      <c r="H284" s="3"/>
      <c r="I284" s="3"/>
      <c r="J284" s="3"/>
      <c r="K284" s="3"/>
      <c r="L284" s="12"/>
      <c r="M284" s="12"/>
    </row>
    <row r="285" spans="1:13" s="4" customFormat="1" ht="18.75" customHeight="1">
      <c r="A285" s="5"/>
      <c r="B285" s="3"/>
      <c r="C285" s="13"/>
      <c r="D285" s="3"/>
      <c r="E285" s="13"/>
      <c r="F285" s="10"/>
      <c r="G285" s="11"/>
      <c r="H285" s="3"/>
      <c r="I285" s="3"/>
      <c r="J285" s="3"/>
      <c r="K285" s="3"/>
      <c r="L285" s="12"/>
      <c r="M285" s="12"/>
    </row>
    <row r="286" spans="2:13" s="5" customFormat="1" ht="18.75">
      <c r="B286" s="3"/>
      <c r="C286" s="13"/>
      <c r="D286" s="3"/>
      <c r="E286" s="13"/>
      <c r="F286" s="10"/>
      <c r="G286" s="11"/>
      <c r="H286" s="3"/>
      <c r="I286" s="3"/>
      <c r="J286" s="3"/>
      <c r="K286" s="3"/>
      <c r="L286" s="12"/>
      <c r="M286" s="12"/>
    </row>
    <row r="287" spans="2:13" s="5" customFormat="1" ht="18.75">
      <c r="B287" s="3"/>
      <c r="C287" s="13"/>
      <c r="D287" s="3"/>
      <c r="E287" s="13"/>
      <c r="F287" s="10"/>
      <c r="G287" s="11"/>
      <c r="H287" s="3"/>
      <c r="I287" s="3"/>
      <c r="J287" s="3"/>
      <c r="K287" s="3"/>
      <c r="L287" s="12"/>
      <c r="M287" s="12"/>
    </row>
    <row r="288" spans="2:13" s="5" customFormat="1" ht="18.75">
      <c r="B288" s="3"/>
      <c r="C288" s="13"/>
      <c r="D288" s="3"/>
      <c r="E288" s="13"/>
      <c r="F288" s="10"/>
      <c r="G288" s="11"/>
      <c r="H288" s="3"/>
      <c r="I288" s="3"/>
      <c r="J288" s="3"/>
      <c r="K288" s="3"/>
      <c r="L288" s="12"/>
      <c r="M288" s="12"/>
    </row>
    <row r="289" spans="2:13" s="5" customFormat="1" ht="18.75">
      <c r="B289" s="3"/>
      <c r="C289" s="13"/>
      <c r="D289" s="3"/>
      <c r="E289" s="13"/>
      <c r="F289" s="10"/>
      <c r="G289" s="11"/>
      <c r="H289" s="3"/>
      <c r="I289" s="3"/>
      <c r="J289" s="3"/>
      <c r="K289" s="3"/>
      <c r="L289" s="12"/>
      <c r="M289" s="12"/>
    </row>
    <row r="290" spans="2:13" s="5" customFormat="1" ht="18.75">
      <c r="B290" s="3"/>
      <c r="C290" s="13"/>
      <c r="D290" s="3"/>
      <c r="E290" s="13"/>
      <c r="F290" s="10"/>
      <c r="G290" s="11"/>
      <c r="H290" s="3"/>
      <c r="I290" s="3"/>
      <c r="J290" s="3"/>
      <c r="K290" s="3"/>
      <c r="L290" s="12"/>
      <c r="M290" s="12"/>
    </row>
    <row r="291" spans="1:13" s="5" customFormat="1" ht="18.75">
      <c r="A291" s="7"/>
      <c r="B291" s="3"/>
      <c r="C291" s="13"/>
      <c r="D291" s="3"/>
      <c r="E291" s="13"/>
      <c r="F291" s="10"/>
      <c r="G291" s="11"/>
      <c r="H291" s="3"/>
      <c r="I291" s="3"/>
      <c r="J291" s="3"/>
      <c r="K291" s="3"/>
      <c r="L291" s="12"/>
      <c r="M291" s="12"/>
    </row>
    <row r="292" spans="2:13" s="7" customFormat="1" ht="18.75" customHeight="1">
      <c r="B292" s="3"/>
      <c r="C292" s="13"/>
      <c r="D292" s="3"/>
      <c r="E292" s="13"/>
      <c r="F292" s="10"/>
      <c r="G292" s="11"/>
      <c r="H292" s="3"/>
      <c r="I292" s="3"/>
      <c r="J292" s="3"/>
      <c r="K292" s="3"/>
      <c r="L292" s="12"/>
      <c r="M292" s="12"/>
    </row>
    <row r="293" spans="1:13" s="7" customFormat="1" ht="18.75" customHeight="1">
      <c r="A293" s="14"/>
      <c r="B293" s="3"/>
      <c r="C293" s="13"/>
      <c r="D293" s="3"/>
      <c r="E293" s="13"/>
      <c r="F293" s="10"/>
      <c r="G293" s="11"/>
      <c r="H293" s="3"/>
      <c r="I293" s="3"/>
      <c r="J293" s="3"/>
      <c r="K293" s="3"/>
      <c r="L293" s="12"/>
      <c r="M293" s="12"/>
    </row>
    <row r="294" spans="2:13" s="14" customFormat="1" ht="21" customHeight="1">
      <c r="B294" s="3"/>
      <c r="C294" s="13"/>
      <c r="D294" s="3"/>
      <c r="E294" s="13"/>
      <c r="F294" s="10"/>
      <c r="G294" s="11"/>
      <c r="H294" s="3"/>
      <c r="I294" s="3"/>
      <c r="J294" s="3"/>
      <c r="K294" s="3"/>
      <c r="L294" s="12"/>
      <c r="M294" s="12"/>
    </row>
    <row r="295" spans="1:13" s="14" customFormat="1" ht="21" customHeight="1">
      <c r="A295" s="7"/>
      <c r="B295" s="3"/>
      <c r="C295" s="13"/>
      <c r="D295" s="3"/>
      <c r="E295" s="13"/>
      <c r="F295" s="10"/>
      <c r="G295" s="11"/>
      <c r="H295" s="3"/>
      <c r="I295" s="3"/>
      <c r="J295" s="3"/>
      <c r="K295" s="3"/>
      <c r="L295" s="12"/>
      <c r="M295" s="12"/>
    </row>
    <row r="296" spans="1:13" s="7" customFormat="1" ht="18.75">
      <c r="A296" s="9"/>
      <c r="B296" s="3"/>
      <c r="C296" s="13"/>
      <c r="D296" s="3"/>
      <c r="E296" s="13"/>
      <c r="F296" s="10"/>
      <c r="G296" s="11"/>
      <c r="H296" s="3"/>
      <c r="I296" s="3"/>
      <c r="J296" s="3"/>
      <c r="K296" s="3"/>
      <c r="L296" s="12"/>
      <c r="M296" s="12"/>
    </row>
    <row r="297" spans="2:13" s="9" customFormat="1" ht="18.75" customHeight="1">
      <c r="B297" s="3"/>
      <c r="C297" s="13"/>
      <c r="D297" s="3"/>
      <c r="E297" s="13"/>
      <c r="F297" s="10"/>
      <c r="G297" s="11"/>
      <c r="H297" s="3"/>
      <c r="I297" s="3"/>
      <c r="J297" s="3"/>
      <c r="K297" s="3"/>
      <c r="L297" s="12"/>
      <c r="M297" s="12"/>
    </row>
    <row r="298" spans="1:13" s="9" customFormat="1" ht="20.25" customHeight="1">
      <c r="A298" s="7"/>
      <c r="B298" s="3"/>
      <c r="C298" s="13"/>
      <c r="D298" s="3"/>
      <c r="E298" s="13"/>
      <c r="F298" s="10"/>
      <c r="G298" s="11"/>
      <c r="H298" s="3"/>
      <c r="I298" s="3"/>
      <c r="J298" s="3"/>
      <c r="K298" s="3"/>
      <c r="L298" s="12"/>
      <c r="M298" s="12"/>
    </row>
    <row r="299" spans="1:13" s="7" customFormat="1" ht="8.25" customHeight="1">
      <c r="A299" s="8"/>
      <c r="B299" s="3"/>
      <c r="C299" s="13"/>
      <c r="D299" s="3"/>
      <c r="E299" s="13"/>
      <c r="F299" s="10"/>
      <c r="G299" s="11"/>
      <c r="H299" s="3"/>
      <c r="I299" s="3"/>
      <c r="J299" s="3"/>
      <c r="K299" s="3"/>
      <c r="L299" s="12"/>
      <c r="M299" s="12"/>
    </row>
    <row r="300" spans="2:13" s="8" customFormat="1" ht="26.25" customHeight="1">
      <c r="B300" s="3"/>
      <c r="C300" s="13"/>
      <c r="D300" s="3"/>
      <c r="E300" s="13"/>
      <c r="F300" s="10"/>
      <c r="G300" s="11"/>
      <c r="H300" s="3"/>
      <c r="I300" s="3"/>
      <c r="J300" s="3"/>
      <c r="K300" s="3"/>
      <c r="L300" s="12"/>
      <c r="M300" s="12"/>
    </row>
    <row r="301" spans="2:13" s="8" customFormat="1" ht="16.5" customHeight="1">
      <c r="B301" s="3"/>
      <c r="C301" s="13"/>
      <c r="D301" s="3"/>
      <c r="E301" s="13"/>
      <c r="F301" s="10"/>
      <c r="G301" s="11"/>
      <c r="H301" s="3"/>
      <c r="I301" s="3"/>
      <c r="J301" s="3"/>
      <c r="K301" s="3"/>
      <c r="L301" s="12"/>
      <c r="M301" s="12"/>
    </row>
    <row r="302" spans="1:13" s="8" customFormat="1" ht="27.75" customHeight="1">
      <c r="A302" s="2"/>
      <c r="B302" s="3"/>
      <c r="C302" s="13"/>
      <c r="D302" s="3"/>
      <c r="E302" s="13"/>
      <c r="F302" s="10"/>
      <c r="G302" s="11"/>
      <c r="H302" s="3"/>
      <c r="I302" s="3"/>
      <c r="J302" s="3"/>
      <c r="K302" s="3"/>
      <c r="L302" s="12"/>
      <c r="M302" s="12"/>
    </row>
  </sheetData>
  <sheetProtection/>
  <mergeCells count="34">
    <mergeCell ref="B160:B169"/>
    <mergeCell ref="B171:B172"/>
    <mergeCell ref="A224:A231"/>
    <mergeCell ref="A10:A223"/>
    <mergeCell ref="B140:B145"/>
    <mergeCell ref="B146:B158"/>
    <mergeCell ref="B9:B10"/>
    <mergeCell ref="B38:B52"/>
    <mergeCell ref="B88:B105"/>
    <mergeCell ref="B85:B87"/>
    <mergeCell ref="B1:L1"/>
    <mergeCell ref="B2:L2"/>
    <mergeCell ref="B3:L3"/>
    <mergeCell ref="B4:L4"/>
    <mergeCell ref="B7:L7"/>
    <mergeCell ref="B11:B16"/>
    <mergeCell ref="B6:L6"/>
    <mergeCell ref="C9:C10"/>
    <mergeCell ref="B5:L5"/>
    <mergeCell ref="A8:L8"/>
    <mergeCell ref="L9:L10"/>
    <mergeCell ref="B17:B19"/>
    <mergeCell ref="E9:E10"/>
    <mergeCell ref="H9:H10"/>
    <mergeCell ref="B21:B30"/>
    <mergeCell ref="G9:G10"/>
    <mergeCell ref="F9:F10"/>
    <mergeCell ref="B126:B139"/>
    <mergeCell ref="B74:B84"/>
    <mergeCell ref="D9:D10"/>
    <mergeCell ref="B32:B37"/>
    <mergeCell ref="B53:B73"/>
    <mergeCell ref="B106:B124"/>
  </mergeCells>
  <printOptions/>
  <pageMargins left="0" right="0.11811023622047245" top="0.15748031496062992" bottom="0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2018-09-20T06:53:27Z</cp:lastPrinted>
  <dcterms:created xsi:type="dcterms:W3CDTF">2010-08-04T06:04:22Z</dcterms:created>
  <dcterms:modified xsi:type="dcterms:W3CDTF">2018-09-20T06:53:30Z</dcterms:modified>
  <cp:category/>
  <cp:version/>
  <cp:contentType/>
  <cp:contentStatus/>
</cp:coreProperties>
</file>