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Downloads\"/>
    </mc:Choice>
  </mc:AlternateContent>
  <bookViews>
    <workbookView xWindow="0" yWindow="0" windowWidth="28800" windowHeight="11865"/>
  </bookViews>
  <sheets>
    <sheet name="Труба Гост, ТУ, восстановленная" sheetId="1" r:id="rId1"/>
    <sheet name="Лист2" sheetId="2" state="hidden" r:id="rId2"/>
    <sheet name="Лист3" sheetId="3" state="hidden" r:id="rId3"/>
  </sheets>
  <definedNames>
    <definedName name="_xlnm._FilterDatabase" localSheetId="0" hidden="1">'Труба Гост, ТУ, восстановленная'!$C$106:$G$107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S20" i="1"/>
  <c r="F20" i="1" s="1"/>
  <c r="J20" i="1" s="1"/>
  <c r="E19" i="1"/>
  <c r="S19" i="1"/>
  <c r="F19" i="1" s="1"/>
  <c r="J19" i="1" s="1"/>
  <c r="F100" i="1" l="1"/>
  <c r="J100" i="1" s="1"/>
  <c r="S54" i="1" l="1"/>
  <c r="S31" i="1" l="1"/>
  <c r="F31" i="1" s="1"/>
  <c r="J31" i="1" s="1"/>
  <c r="E31" i="1"/>
  <c r="S41" i="1"/>
  <c r="E37" i="1" l="1"/>
  <c r="E42" i="1"/>
  <c r="O8" i="1" l="1"/>
  <c r="F97" i="1"/>
  <c r="J97" i="1" s="1"/>
  <c r="F32" i="1"/>
  <c r="J32" i="1" s="1"/>
  <c r="I122" i="1" l="1"/>
  <c r="F77" i="1"/>
  <c r="J77" i="1" s="1"/>
  <c r="E32" i="1"/>
  <c r="S24" i="1"/>
  <c r="S73" i="1" l="1"/>
  <c r="F73" i="1" s="1"/>
  <c r="J73" i="1" s="1"/>
  <c r="E73" i="1"/>
  <c r="F72" i="1"/>
  <c r="J72" i="1" s="1"/>
  <c r="E72" i="1"/>
  <c r="S37" i="1"/>
  <c r="S52" i="1" l="1"/>
  <c r="S76" i="1" l="1"/>
  <c r="I121" i="1" l="1"/>
  <c r="I120" i="1"/>
  <c r="I119" i="1"/>
  <c r="I118" i="1"/>
  <c r="I117" i="1"/>
  <c r="I116" i="1"/>
  <c r="I115" i="1"/>
  <c r="I114" i="1"/>
  <c r="I113" i="1"/>
  <c r="I112" i="1"/>
  <c r="I111" i="1"/>
  <c r="I110" i="1"/>
  <c r="I108" i="1"/>
  <c r="I123" i="1" l="1"/>
  <c r="E50" i="1"/>
  <c r="S50" i="1"/>
  <c r="F50" i="1" s="1"/>
  <c r="J50" i="1" s="1"/>
  <c r="F67" i="1"/>
  <c r="J67" i="1" s="1"/>
  <c r="E67" i="1"/>
  <c r="F47" i="1"/>
  <c r="J47" i="1" s="1"/>
  <c r="E47" i="1"/>
  <c r="F54" i="1"/>
  <c r="J54" i="1" s="1"/>
  <c r="E54" i="1"/>
  <c r="F41" i="1"/>
  <c r="J41" i="1" s="1"/>
  <c r="E41" i="1"/>
  <c r="E48" i="1" l="1"/>
  <c r="F48" i="1"/>
  <c r="J48" i="1" s="1"/>
  <c r="S44" i="1" l="1"/>
  <c r="E93" i="1"/>
  <c r="S18" i="1"/>
  <c r="F52" i="1"/>
  <c r="J52" i="1" s="1"/>
  <c r="E52" i="1"/>
  <c r="F18" i="1" l="1"/>
  <c r="J18" i="1" s="1"/>
  <c r="E18" i="1"/>
  <c r="S70" i="1"/>
  <c r="E44" i="1" l="1"/>
  <c r="E27" i="1" l="1"/>
  <c r="S57" i="1"/>
  <c r="S49" i="1"/>
  <c r="F51" i="1"/>
  <c r="J51" i="1" s="1"/>
  <c r="E51" i="1"/>
  <c r="F44" i="1"/>
  <c r="J44" i="1" s="1"/>
  <c r="S27" i="1" l="1"/>
  <c r="F79" i="1" l="1"/>
  <c r="J79" i="1" s="1"/>
  <c r="J24" i="1"/>
  <c r="S42" i="1" l="1"/>
  <c r="F57" i="1" l="1"/>
  <c r="J57" i="1" s="1"/>
  <c r="E57" i="1"/>
  <c r="S83" i="1" l="1"/>
  <c r="E79" i="1" l="1"/>
  <c r="F85" i="1" l="1"/>
  <c r="J85" i="1" s="1"/>
  <c r="E85" i="1"/>
  <c r="E46" i="1" l="1"/>
  <c r="F46" i="1"/>
  <c r="J46" i="1" s="1"/>
  <c r="F27" i="1" l="1"/>
  <c r="J27" i="1" s="1"/>
  <c r="J86" i="1" l="1"/>
  <c r="E12" i="1" l="1"/>
  <c r="F12" i="1"/>
  <c r="J12" i="1" s="1"/>
  <c r="E9" i="1" l="1"/>
  <c r="F69" i="1"/>
  <c r="J69" i="1" s="1"/>
  <c r="E69" i="1"/>
  <c r="L112" i="1" l="1"/>
  <c r="E36" i="1"/>
  <c r="F36" i="1"/>
  <c r="J36" i="1" s="1"/>
  <c r="F49" i="1"/>
  <c r="J49" i="1" s="1"/>
  <c r="E49" i="1"/>
  <c r="F39" i="1"/>
  <c r="J39" i="1" s="1"/>
  <c r="E39" i="1"/>
  <c r="F42" i="1" l="1"/>
  <c r="J42" i="1" s="1"/>
  <c r="E25" i="1"/>
  <c r="S33" i="1"/>
  <c r="F33" i="1" s="1"/>
  <c r="J33" i="1" s="1"/>
  <c r="E33" i="1"/>
  <c r="S21" i="1" l="1"/>
  <c r="S25" i="1"/>
  <c r="F74" i="1" l="1"/>
  <c r="E76" i="1" l="1"/>
  <c r="E71" i="1"/>
  <c r="E14" i="1"/>
  <c r="E81" i="1"/>
  <c r="S81" i="1"/>
  <c r="F88" i="1"/>
  <c r="J88" i="1" s="1"/>
  <c r="S87" i="1"/>
  <c r="F87" i="1" s="1"/>
  <c r="E88" i="1"/>
  <c r="E87" i="1"/>
  <c r="E82" i="1"/>
  <c r="F82" i="1"/>
  <c r="E83" i="1"/>
  <c r="F83" i="1"/>
  <c r="E84" i="1"/>
  <c r="F84" i="1"/>
  <c r="E89" i="1"/>
  <c r="E92" i="1"/>
  <c r="F92" i="1"/>
  <c r="F95" i="1"/>
  <c r="E96" i="1"/>
  <c r="F96" i="1"/>
  <c r="E98" i="1"/>
  <c r="F98" i="1"/>
  <c r="E99" i="1"/>
  <c r="F99" i="1"/>
  <c r="E101" i="1"/>
  <c r="F101" i="1"/>
  <c r="E102" i="1"/>
  <c r="F102" i="1"/>
  <c r="F81" i="1" l="1"/>
  <c r="J81" i="1" s="1"/>
  <c r="S14" i="1"/>
  <c r="S91" i="1" l="1"/>
  <c r="F91" i="1" s="1"/>
  <c r="S71" i="1"/>
  <c r="F37" i="1" l="1"/>
  <c r="J37" i="1" s="1"/>
  <c r="F25" i="1"/>
  <c r="J25" i="1" s="1"/>
  <c r="F14" i="1"/>
  <c r="J14" i="1" s="1"/>
  <c r="F9" i="1" l="1"/>
  <c r="J9" i="1" s="1"/>
  <c r="S30" i="1" l="1"/>
  <c r="S29" i="1"/>
  <c r="F22" i="1" l="1"/>
  <c r="J22" i="1" s="1"/>
  <c r="E22" i="1"/>
  <c r="E26" i="1" l="1"/>
  <c r="E30" i="1"/>
  <c r="E29" i="1"/>
  <c r="S65" i="1"/>
  <c r="F65" i="1" l="1"/>
  <c r="E63" i="1" l="1"/>
  <c r="F63" i="1"/>
  <c r="J63" i="1" s="1"/>
  <c r="F68" i="1" l="1"/>
  <c r="J68" i="1" s="1"/>
  <c r="E68" i="1"/>
  <c r="F61" i="1"/>
  <c r="J61" i="1" s="1"/>
  <c r="E61" i="1"/>
  <c r="O103" i="1" l="1"/>
  <c r="J65" i="1" l="1"/>
  <c r="E65" i="1"/>
  <c r="S26" i="1" l="1"/>
  <c r="S89" i="1" l="1"/>
  <c r="F89" i="1" s="1"/>
  <c r="K103" i="1" l="1"/>
  <c r="F8" i="1"/>
  <c r="J8" i="1" s="1"/>
  <c r="F28" i="1" l="1"/>
  <c r="J28" i="1" s="1"/>
  <c r="E28" i="1"/>
  <c r="F30" i="1"/>
  <c r="J30" i="1" s="1"/>
  <c r="F29" i="1"/>
  <c r="J29" i="1" s="1"/>
  <c r="F26" i="1"/>
  <c r="J26" i="1" s="1"/>
  <c r="F21" i="1"/>
  <c r="J21" i="1" s="1"/>
  <c r="S17" i="1"/>
  <c r="F17" i="1" s="1"/>
  <c r="J17" i="1" s="1"/>
  <c r="E11" i="1"/>
  <c r="F11" i="1"/>
  <c r="J11" i="1" s="1"/>
  <c r="E13" i="1"/>
  <c r="F13" i="1"/>
  <c r="J13" i="1" s="1"/>
  <c r="E15" i="1"/>
  <c r="S15" i="1"/>
  <c r="E17" i="1"/>
  <c r="E21" i="1"/>
  <c r="E34" i="1"/>
  <c r="F34" i="1"/>
  <c r="E35" i="1"/>
  <c r="F35" i="1"/>
  <c r="J35" i="1" s="1"/>
  <c r="E38" i="1"/>
  <c r="F38" i="1"/>
  <c r="J38" i="1" s="1"/>
  <c r="E40" i="1"/>
  <c r="S40" i="1"/>
  <c r="F40" i="1" s="1"/>
  <c r="J40" i="1" s="1"/>
  <c r="E43" i="1"/>
  <c r="F43" i="1"/>
  <c r="J43" i="1" s="1"/>
  <c r="E55" i="1"/>
  <c r="F55" i="1"/>
  <c r="J55" i="1" s="1"/>
  <c r="E56" i="1"/>
  <c r="F56" i="1"/>
  <c r="J56" i="1" s="1"/>
  <c r="E60" i="1"/>
  <c r="F60" i="1"/>
  <c r="J60" i="1" s="1"/>
  <c r="E62" i="1"/>
  <c r="F62" i="1"/>
  <c r="J62" i="1" s="1"/>
  <c r="E70" i="1"/>
  <c r="F70" i="1"/>
  <c r="J70" i="1" s="1"/>
  <c r="F71" i="1"/>
  <c r="J71" i="1" s="1"/>
  <c r="E74" i="1"/>
  <c r="J74" i="1"/>
  <c r="F76" i="1"/>
  <c r="J76" i="1" s="1"/>
  <c r="J82" i="1"/>
  <c r="J83" i="1"/>
  <c r="J84" i="1"/>
  <c r="J87" i="1"/>
  <c r="J89" i="1"/>
  <c r="J91" i="1"/>
  <c r="J92" i="1"/>
  <c r="J93" i="1"/>
  <c r="J95" i="1"/>
  <c r="J96" i="1"/>
  <c r="J98" i="1"/>
  <c r="J99" i="1"/>
  <c r="J101" i="1"/>
  <c r="J102" i="1"/>
  <c r="S103" i="1" l="1"/>
  <c r="J34" i="1"/>
  <c r="F15" i="1"/>
  <c r="Q103" i="1"/>
  <c r="U103" i="1" l="1"/>
  <c r="J15" i="1"/>
  <c r="F103" i="1"/>
  <c r="J103" i="1"/>
  <c r="J113" i="1" s="1"/>
</calcChain>
</file>

<file path=xl/sharedStrings.xml><?xml version="1.0" encoding="utf-8"?>
<sst xmlns="http://schemas.openxmlformats.org/spreadsheetml/2006/main" count="507" uniqueCount="192">
  <si>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</si>
  <si>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</si>
  <si>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</si>
  <si>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</si>
  <si>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</si>
  <si>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</si>
  <si>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</si>
  <si>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</si>
  <si>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</si>
  <si>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</si>
  <si>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Наша Предоплата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</si>
  <si>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</si>
  <si>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</si>
  <si>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</si>
  <si>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</si>
  <si>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</si>
  <si>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</si>
  <si>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</si>
  <si>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</si>
  <si>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</si>
  <si>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</si>
  <si>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</si>
  <si>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</si>
  <si>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11,44+11,60+11,45</t>
  </si>
  <si>
    <t>6</t>
  </si>
  <si>
    <t>10</t>
  </si>
  <si>
    <t>8</t>
  </si>
  <si>
    <t>5</t>
  </si>
  <si>
    <t>5шт по 12м+10,22+8,62+7,02</t>
  </si>
  <si>
    <t>Восстановленная, б/ш</t>
  </si>
  <si>
    <t xml:space="preserve">Восстановленная, б/ш </t>
  </si>
  <si>
    <t>63+64</t>
  </si>
  <si>
    <t>11,57 м</t>
  </si>
  <si>
    <t>11,56+11,56</t>
  </si>
  <si>
    <t>22</t>
  </si>
  <si>
    <t>8-12м</t>
  </si>
  <si>
    <t>85.000</t>
  </si>
  <si>
    <t>балки</t>
  </si>
  <si>
    <t>р/с</t>
  </si>
  <si>
    <t>6,56+6,58+6,37</t>
  </si>
  <si>
    <t>6,77 м</t>
  </si>
  <si>
    <t>10,5-11,5 м</t>
  </si>
  <si>
    <t xml:space="preserve">ГОСТ 8732-78  </t>
  </si>
  <si>
    <t>17Г1С-У</t>
  </si>
  <si>
    <t>ГОСТ,  ТУ</t>
  </si>
  <si>
    <t>Сталь</t>
  </si>
  <si>
    <t>-</t>
  </si>
  <si>
    <t>17Г1С</t>
  </si>
  <si>
    <t>10Г2ФБЮ</t>
  </si>
  <si>
    <t>20</t>
  </si>
  <si>
    <t>09Г2С</t>
  </si>
  <si>
    <t>06ГФБА</t>
  </si>
  <si>
    <t>ГОСТ 20295-85</t>
  </si>
  <si>
    <t>ГОСТ 10706-80</t>
  </si>
  <si>
    <t>ГОСТ 10704-91</t>
  </si>
  <si>
    <t xml:space="preserve">ГОСТ 10705-85 </t>
  </si>
  <si>
    <t>К48</t>
  </si>
  <si>
    <t>ТУ 1319-1128-2012</t>
  </si>
  <si>
    <t>ГОСТ 8732-78</t>
  </si>
  <si>
    <t>ГОСТ 3262-75</t>
  </si>
  <si>
    <t>ГОСТ 10705-80</t>
  </si>
  <si>
    <t>ГОСТ 10704-80</t>
  </si>
  <si>
    <t>ГОСТ 10706-76</t>
  </si>
  <si>
    <t>45</t>
  </si>
  <si>
    <t>в наличи</t>
  </si>
  <si>
    <t>Цена за тн  с НДС, руб</t>
  </si>
  <si>
    <t>кол-во, тн</t>
  </si>
  <si>
    <t>ТУ 1381-012-05757848-2005</t>
  </si>
  <si>
    <t>К60</t>
  </si>
  <si>
    <t>ГОСТ 20295-85, тип.3 К-52</t>
  </si>
  <si>
    <t>ГОСТ 20295-85, К-52</t>
  </si>
  <si>
    <t>3</t>
  </si>
  <si>
    <t>44шт+114</t>
  </si>
  <si>
    <t xml:space="preserve">11,05   2пп/ш монтажных </t>
  </si>
  <si>
    <t>ТУ 005, гр. Б ,  с п/пш мерная по 12м</t>
  </si>
  <si>
    <t>свайный вариант ( в т.ч.) 2шт ст.7</t>
  </si>
  <si>
    <t>свайный вариант (3 шт. ст. 10)</t>
  </si>
  <si>
    <t>11.76+11.76,+11.72+11.65+11.82+11.77+11.82+11.74+11.58+11.74+11.53+11.78</t>
  </si>
  <si>
    <t>11,76+11,76+11,77+11,77</t>
  </si>
  <si>
    <t>10,33+10,40</t>
  </si>
  <si>
    <t>11,77 м</t>
  </si>
  <si>
    <t>Роспам</t>
  </si>
  <si>
    <t>Номер профиля</t>
  </si>
  <si>
    <t>с 255</t>
  </si>
  <si>
    <t>с 245</t>
  </si>
  <si>
    <t>с 345</t>
  </si>
  <si>
    <t>с 355</t>
  </si>
  <si>
    <t>ст. 20</t>
  </si>
  <si>
    <t>3шт по 12м</t>
  </si>
  <si>
    <t>8шт по 12м</t>
  </si>
  <si>
    <t>2шт по 12м</t>
  </si>
  <si>
    <t>40 К2</t>
  </si>
  <si>
    <t>40 К5</t>
  </si>
  <si>
    <t>50 Ш4</t>
  </si>
  <si>
    <t>30 К2</t>
  </si>
  <si>
    <t>30 Ш2</t>
  </si>
  <si>
    <t>70 Ш1</t>
  </si>
  <si>
    <t>70 Ш3</t>
  </si>
  <si>
    <t>35 Ш1</t>
  </si>
  <si>
    <t>БАЛКА  КАТАННАЯ  СО  СКЛАДА  В  ЧЕЛЯБИНСКЕ   ГОСТ Р 57837-2017</t>
  </si>
  <si>
    <t>ТУ 14-3-1938-2000</t>
  </si>
  <si>
    <t>10Г2ФБ</t>
  </si>
  <si>
    <t>кол-во, штук</t>
  </si>
  <si>
    <t>40 К1</t>
  </si>
  <si>
    <t>36 М   ГОСТ 19425-74</t>
  </si>
  <si>
    <t>ТУ 14-158-153--05 К52</t>
  </si>
  <si>
    <t>14.013</t>
  </si>
  <si>
    <t>11,54+11,54+11,69+11,70</t>
  </si>
  <si>
    <t>20ФА</t>
  </si>
  <si>
    <t>45 М ГОСТ 19425-74</t>
  </si>
  <si>
    <t>10,50+10,50</t>
  </si>
  <si>
    <t>под лежалую</t>
  </si>
  <si>
    <t>без гидроисп.  встреч. пп/ш</t>
  </si>
  <si>
    <t>14</t>
  </si>
  <si>
    <t>9,71м</t>
  </si>
  <si>
    <t>9,51+9,97</t>
  </si>
  <si>
    <t>9,78+11,48+11,33</t>
  </si>
  <si>
    <t>11,7-11,8</t>
  </si>
  <si>
    <t>9</t>
  </si>
  <si>
    <t>8,45м+9,4</t>
  </si>
  <si>
    <t>12,02+12,02+11,41</t>
  </si>
  <si>
    <t>9,03+10,02</t>
  </si>
  <si>
    <t>11,71+11,76+11,75+11,76+11,47+11,71+11,75+8,95+11,76+11,55+11,75+11,76+11,76+11,75+11,75+10,72+11,76+8,78</t>
  </si>
  <si>
    <t>11,68+11,47+11,70+11,86+11,69+11,88+11,87</t>
  </si>
  <si>
    <t>8,45+10,68+8,30+8,03+7,65к+7,89</t>
  </si>
  <si>
    <t>ТУ 005, гр. Б , мерная по 12м 15шт б/ппш+20шт пп/ш</t>
  </si>
  <si>
    <t>11</t>
  </si>
  <si>
    <t>Керчь</t>
  </si>
  <si>
    <t>6,62 +10,84</t>
  </si>
  <si>
    <t>13ХФА</t>
  </si>
  <si>
    <t>гр.Д</t>
  </si>
  <si>
    <t>.</t>
  </si>
  <si>
    <t>45 Б2</t>
  </si>
  <si>
    <t>Передел</t>
  </si>
  <si>
    <t>4,83м+3,6м</t>
  </si>
  <si>
    <t>09Г2с</t>
  </si>
  <si>
    <t>6,5м</t>
  </si>
  <si>
    <t>4,7м</t>
  </si>
  <si>
    <t>1шт*12м</t>
  </si>
  <si>
    <t>1шт*11м</t>
  </si>
  <si>
    <t>9,34+9,12+9,03+9,12</t>
  </si>
  <si>
    <t>(11,43+11,34)*10+ (11,35+11,35+11,35+11,16)*11+2шт</t>
  </si>
  <si>
    <t>11,77+11,31+11,31+11,37</t>
  </si>
  <si>
    <t>6,36+6,89</t>
  </si>
  <si>
    <t>реставрация</t>
  </si>
  <si>
    <t>Тел: 89191237347 Михаил</t>
  </si>
  <si>
    <t>80 Б1</t>
  </si>
  <si>
    <t>12шт*12м+    7,62м</t>
  </si>
  <si>
    <t>уват</t>
  </si>
  <si>
    <t>11,46+10,77+10,82+11,42+11,30</t>
  </si>
  <si>
    <t>09г2с</t>
  </si>
  <si>
    <t>9,0 м</t>
  </si>
  <si>
    <t>12+12+12</t>
  </si>
  <si>
    <t>12,16+11,96+12,09</t>
  </si>
  <si>
    <t>9,78+4,68*8</t>
  </si>
  <si>
    <t>11,02+11,08+10,69+10,9+11,16+11,19+10,93+11,15+11,02+11,06</t>
  </si>
  <si>
    <t>11,6-11,7</t>
  </si>
  <si>
    <t>а</t>
  </si>
  <si>
    <t>н,новг</t>
  </si>
  <si>
    <t xml:space="preserve"> 12м+5м</t>
  </si>
  <si>
    <t>(11,44+10,64+11,44)*12 +11,25+11,38*11,2+11,07*11,75</t>
  </si>
  <si>
    <t>11,19+11,23+11,26+11,49</t>
  </si>
  <si>
    <t xml:space="preserve">11,46+11,28          </t>
  </si>
  <si>
    <t>11,35+10,92+11,76</t>
  </si>
  <si>
    <t>13</t>
  </si>
  <si>
    <t>11,5..+</t>
  </si>
  <si>
    <t>15</t>
  </si>
  <si>
    <t>11+ Газовое ТУ</t>
  </si>
  <si>
    <t>Оренбург</t>
  </si>
  <si>
    <t>ТУ 138-046-05757848-2009</t>
  </si>
  <si>
    <t>по 12м, новая</t>
  </si>
  <si>
    <t>новая 12+12+12+12+11,5+11,5+11,5+10,2</t>
  </si>
  <si>
    <t>новая, 9 шт по 12 м,  + 1шт. 4,63 м</t>
  </si>
  <si>
    <t>лежалая</t>
  </si>
  <si>
    <t>2021г</t>
  </si>
  <si>
    <t>2020г</t>
  </si>
  <si>
    <t>2023г</t>
  </si>
  <si>
    <t>новая</t>
  </si>
  <si>
    <t>не рабочая</t>
  </si>
  <si>
    <t>снятый град</t>
  </si>
  <si>
    <t>18</t>
  </si>
  <si>
    <t>газлифтная, 2020г</t>
  </si>
  <si>
    <t>20А</t>
  </si>
  <si>
    <t>ТУ 14-3р-1128-2000</t>
  </si>
  <si>
    <t>16</t>
  </si>
  <si>
    <t>восстановленная</t>
  </si>
  <si>
    <t>3сп</t>
  </si>
  <si>
    <t>11,7м</t>
  </si>
  <si>
    <t>под лежалую, снятый град</t>
  </si>
  <si>
    <t>17г1с</t>
  </si>
  <si>
    <t>16-17</t>
  </si>
  <si>
    <t>ВГП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</si>
</sst>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0.0"/>
    <numFmt numFmtId="171" formatCode="#,##0_ ;\-#,##0\ 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0" tint="-0.34998626667073579"/>
      <name val="Calibri"/>
      <family val="2"/>
      <charset val="204"/>
    </font>
    <font>
      <sz val="10"/>
      <color theme="0" tint="-0.34998626667073579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0"/>
      <name val="Calibri"/>
      <family val="2"/>
      <charset val="204"/>
    </font>
    <font>
      <sz val="12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53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</fills>
  <borders count="215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41" fillId="0" borderId="0" applyFill="0" applyBorder="0" applyProtection="0"/>
    <xf numFmtId="0" fontId="4" fillId="0" borderId="0"/>
    <xf numFmtId="0" fontId="41" fillId="0" borderId="0"/>
    <xf numFmtId="168" fontId="41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93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3" fontId="14" fillId="0" borderId="2" xfId="6" applyNumberFormat="1" applyFont="1" applyFill="1" applyBorder="1" applyAlignment="1" applyProtection="1">
      <alignment horizontal="center" vertical="center" wrapText="1"/>
    </xf>
    <xf numFmtId="0" fontId="14" fillId="0" borderId="2" xfId="6" applyNumberFormat="1" applyFont="1" applyFill="1" applyBorder="1" applyAlignment="1" applyProtection="1">
      <alignment horizontal="left" vertical="center" wrapText="1"/>
    </xf>
    <xf numFmtId="169" fontId="17" fillId="2" borderId="2" xfId="0" applyNumberFormat="1" applyFont="1" applyFill="1" applyBorder="1" applyAlignment="1">
      <alignment horizontal="center" vertical="center"/>
    </xf>
    <xf numFmtId="4" fontId="29" fillId="0" borderId="27" xfId="0" applyNumberFormat="1" applyFont="1" applyBorder="1" applyAlignment="1">
      <alignment horizontal="right"/>
    </xf>
    <xf numFmtId="1" fontId="21" fillId="0" borderId="28" xfId="0" applyNumberFormat="1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1" fontId="22" fillId="0" borderId="28" xfId="0" applyNumberFormat="1" applyFont="1" applyFill="1" applyBorder="1" applyAlignment="1">
      <alignment horizontal="center" vertical="center"/>
    </xf>
    <xf numFmtId="166" fontId="22" fillId="0" borderId="30" xfId="0" applyNumberFormat="1" applyFont="1" applyFill="1" applyBorder="1" applyAlignment="1">
      <alignment horizontal="center" vertical="center"/>
    </xf>
    <xf numFmtId="1" fontId="21" fillId="0" borderId="28" xfId="0" applyNumberFormat="1" applyFont="1" applyFill="1" applyBorder="1" applyAlignment="1">
      <alignment horizontal="right" vertical="center"/>
    </xf>
    <xf numFmtId="167" fontId="21" fillId="0" borderId="30" xfId="0" applyNumberFormat="1" applyFont="1" applyFill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4" fontId="29" fillId="0" borderId="33" xfId="0" applyNumberFormat="1" applyFont="1" applyFill="1" applyBorder="1" applyAlignment="1">
      <alignment horizontal="right"/>
    </xf>
    <xf numFmtId="1" fontId="17" fillId="0" borderId="34" xfId="0" applyNumberFormat="1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166" fontId="31" fillId="0" borderId="35" xfId="0" applyNumberFormat="1" applyFont="1" applyFill="1" applyBorder="1" applyAlignment="1">
      <alignment horizontal="center" vertical="center"/>
    </xf>
    <xf numFmtId="1" fontId="17" fillId="0" borderId="34" xfId="0" applyNumberFormat="1" applyFont="1" applyFill="1" applyBorder="1" applyAlignment="1">
      <alignment horizontal="center" vertical="center"/>
    </xf>
    <xf numFmtId="166" fontId="17" fillId="0" borderId="36" xfId="0" applyNumberFormat="1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right" vertical="center"/>
    </xf>
    <xf numFmtId="167" fontId="17" fillId="0" borderId="36" xfId="0" applyNumberFormat="1" applyFont="1" applyFill="1" applyBorder="1" applyAlignment="1">
      <alignment horizontal="center" vertical="center"/>
    </xf>
    <xf numFmtId="0" fontId="35" fillId="0" borderId="0" xfId="0" applyFont="1"/>
    <xf numFmtId="0" fontId="33" fillId="0" borderId="25" xfId="0" applyFont="1" applyBorder="1" applyAlignment="1">
      <alignment horizontal="left" vertical="center"/>
    </xf>
    <xf numFmtId="0" fontId="34" fillId="0" borderId="25" xfId="0" applyFont="1" applyBorder="1" applyAlignment="1">
      <alignment horizontal="center"/>
    </xf>
    <xf numFmtId="0" fontId="33" fillId="0" borderId="8" xfId="0" applyFont="1" applyFill="1" applyBorder="1" applyAlignment="1">
      <alignment horizontal="left" vertical="center"/>
    </xf>
    <xf numFmtId="0" fontId="34" fillId="0" borderId="8" xfId="0" applyFont="1" applyBorder="1" applyAlignment="1">
      <alignment horizontal="center"/>
    </xf>
    <xf numFmtId="4" fontId="29" fillId="0" borderId="10" xfId="0" applyNumberFormat="1" applyFont="1" applyFill="1" applyBorder="1" applyAlignment="1">
      <alignment horizontal="right" shrinkToFit="1"/>
    </xf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0" fontId="35" fillId="0" borderId="16" xfId="0" applyFont="1" applyBorder="1"/>
    <xf numFmtId="1" fontId="17" fillId="0" borderId="9" xfId="0" applyNumberFormat="1" applyFont="1" applyFill="1" applyBorder="1" applyAlignment="1">
      <alignment horizontal="right" vertical="center"/>
    </xf>
    <xf numFmtId="167" fontId="17" fillId="0" borderId="13" xfId="0" applyNumberFormat="1" applyFont="1" applyFill="1" applyBorder="1" applyAlignment="1">
      <alignment horizontal="center" vertical="center"/>
    </xf>
    <xf numFmtId="4" fontId="29" fillId="0" borderId="17" xfId="0" applyNumberFormat="1" applyFont="1" applyFill="1" applyBorder="1" applyAlignment="1">
      <alignment horizontal="right" shrinkToFit="1"/>
    </xf>
    <xf numFmtId="1" fontId="17" fillId="2" borderId="9" xfId="0" applyNumberFormat="1" applyFont="1" applyFill="1" applyBorder="1" applyAlignment="1">
      <alignment horizontal="center" vertical="center"/>
    </xf>
    <xf numFmtId="167" fontId="21" fillId="0" borderId="13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left" vertical="center"/>
    </xf>
    <xf numFmtId="0" fontId="34" fillId="0" borderId="15" xfId="0" applyFont="1" applyBorder="1" applyAlignment="1">
      <alignment horizontal="center"/>
    </xf>
    <xf numFmtId="1" fontId="36" fillId="2" borderId="28" xfId="0" applyNumberFormat="1" applyFont="1" applyFill="1" applyBorder="1" applyAlignment="1">
      <alignment vertical="center" shrinkToFit="1"/>
    </xf>
    <xf numFmtId="1" fontId="37" fillId="0" borderId="26" xfId="0" applyNumberFormat="1" applyFont="1" applyFill="1" applyBorder="1" applyAlignment="1">
      <alignment horizontal="center" vertical="center" shrinkToFit="1"/>
    </xf>
    <xf numFmtId="166" fontId="17" fillId="0" borderId="29" xfId="0" applyNumberFormat="1" applyFont="1" applyFill="1" applyBorder="1" applyAlignment="1">
      <alignment vertical="center" shrinkToFit="1"/>
    </xf>
    <xf numFmtId="1" fontId="37" fillId="0" borderId="28" xfId="0" applyNumberFormat="1" applyFont="1" applyFill="1" applyBorder="1" applyAlignment="1">
      <alignment vertical="center" shrinkToFit="1"/>
    </xf>
    <xf numFmtId="1" fontId="5" fillId="0" borderId="9" xfId="0" applyNumberFormat="1" applyFont="1" applyFill="1" applyBorder="1" applyAlignment="1">
      <alignment vertical="center" shrinkToFit="1"/>
    </xf>
    <xf numFmtId="2" fontId="21" fillId="0" borderId="1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right"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horizontal="center"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21" fillId="0" borderId="13" xfId="0" applyNumberFormat="1" applyFont="1" applyFill="1" applyBorder="1" applyAlignment="1">
      <alignment horizontal="center" vertical="center" shrinkToFit="1"/>
    </xf>
    <xf numFmtId="1" fontId="5" fillId="0" borderId="16" xfId="0" applyNumberFormat="1" applyFont="1" applyFill="1" applyBorder="1" applyAlignment="1">
      <alignment vertical="center" shrinkToFit="1"/>
    </xf>
    <xf numFmtId="2" fontId="21" fillId="0" borderId="18" xfId="0" applyNumberFormat="1" applyFont="1" applyFill="1" applyBorder="1" applyAlignment="1">
      <alignment horizontal="center" vertical="center" shrinkToFit="1"/>
    </xf>
    <xf numFmtId="1" fontId="5" fillId="0" borderId="19" xfId="0" applyNumberFormat="1" applyFont="1" applyFill="1" applyBorder="1" applyAlignment="1">
      <alignment horizontal="right" vertical="center" shrinkToFit="1"/>
    </xf>
    <xf numFmtId="166" fontId="21" fillId="0" borderId="18" xfId="0" applyNumberFormat="1" applyFont="1" applyFill="1" applyBorder="1" applyAlignment="1">
      <alignment vertical="center" shrinkToFit="1"/>
    </xf>
    <xf numFmtId="166" fontId="21" fillId="0" borderId="18" xfId="0" applyNumberFormat="1" applyFont="1" applyFill="1" applyBorder="1" applyAlignment="1">
      <alignment horizontal="center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0" fontId="34" fillId="0" borderId="21" xfId="0" applyFont="1" applyBorder="1" applyAlignment="1">
      <alignment horizontal="center"/>
    </xf>
    <xf numFmtId="4" fontId="29" fillId="0" borderId="26" xfId="0" applyNumberFormat="1" applyFont="1" applyFill="1" applyBorder="1" applyAlignment="1">
      <alignment horizontal="right" shrinkToFit="1"/>
    </xf>
    <xf numFmtId="1" fontId="37" fillId="2" borderId="26" xfId="0" applyNumberFormat="1" applyFont="1" applyFill="1" applyBorder="1" applyAlignment="1">
      <alignment vertical="center" shrinkToFit="1"/>
    </xf>
    <xf numFmtId="2" fontId="31" fillId="0" borderId="29" xfId="0" applyNumberFormat="1" applyFont="1" applyFill="1" applyBorder="1" applyAlignment="1">
      <alignment horizontal="center" vertical="center" shrinkToFit="1"/>
    </xf>
    <xf numFmtId="166" fontId="17" fillId="0" borderId="30" xfId="0" applyNumberFormat="1" applyFont="1" applyFill="1" applyBorder="1" applyAlignment="1">
      <alignment horizontal="center" vertical="center" shrinkToFit="1"/>
    </xf>
    <xf numFmtId="1" fontId="21" fillId="0" borderId="28" xfId="0" applyNumberFormat="1" applyFont="1" applyFill="1" applyBorder="1" applyAlignment="1">
      <alignment horizontal="right" vertical="center" shrinkToFit="1"/>
    </xf>
    <xf numFmtId="167" fontId="21" fillId="2" borderId="30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>
      <alignment horizontal="right" shrinkToFit="1"/>
    </xf>
    <xf numFmtId="1" fontId="5" fillId="2" borderId="12" xfId="0" applyNumberFormat="1" applyFont="1" applyFill="1" applyBorder="1" applyAlignment="1">
      <alignment vertical="center" shrinkToFit="1"/>
    </xf>
    <xf numFmtId="2" fontId="31" fillId="0" borderId="11" xfId="0" applyNumberFormat="1" applyFont="1" applyFill="1" applyBorder="1" applyAlignment="1">
      <alignment horizontal="center" vertical="center" shrinkToFit="1"/>
    </xf>
    <xf numFmtId="1" fontId="38" fillId="0" borderId="12" xfId="0" applyNumberFormat="1" applyFont="1" applyFill="1" applyBorder="1" applyAlignment="1">
      <alignment horizontal="right" vertical="center" shrinkToFit="1"/>
    </xf>
    <xf numFmtId="166" fontId="39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7" fillId="2" borderId="12" xfId="0" applyNumberFormat="1" applyFont="1" applyFill="1" applyBorder="1" applyAlignment="1">
      <alignment vertical="center" shrinkToFit="1"/>
    </xf>
    <xf numFmtId="2" fontId="31" fillId="2" borderId="11" xfId="0" applyNumberFormat="1" applyFont="1" applyFill="1" applyBorder="1" applyAlignment="1">
      <alignment horizontal="center" vertical="center" shrinkToFit="1"/>
    </xf>
    <xf numFmtId="1" fontId="36" fillId="2" borderId="12" xfId="0" applyNumberFormat="1" applyFont="1" applyFill="1" applyBorder="1" applyAlignment="1">
      <alignment vertical="center" shrinkToFit="1"/>
    </xf>
    <xf numFmtId="166" fontId="31" fillId="2" borderId="11" xfId="0" applyNumberFormat="1" applyFont="1" applyFill="1" applyBorder="1" applyAlignment="1">
      <alignment vertical="center" shrinkToFit="1"/>
    </xf>
    <xf numFmtId="1" fontId="5" fillId="2" borderId="9" xfId="0" applyNumberFormat="1" applyFont="1" applyFill="1" applyBorder="1" applyAlignment="1">
      <alignment vertical="center" shrinkToFit="1"/>
    </xf>
    <xf numFmtId="166" fontId="21" fillId="2" borderId="13" xfId="0" applyNumberFormat="1" applyFont="1" applyFill="1" applyBorder="1" applyAlignment="1">
      <alignment horizontal="center" vertical="center" shrinkToFit="1"/>
    </xf>
    <xf numFmtId="1" fontId="21" fillId="2" borderId="14" xfId="0" applyNumberFormat="1" applyFont="1" applyFill="1" applyBorder="1" applyAlignment="1">
      <alignment vertical="center" shrinkToFit="1"/>
    </xf>
    <xf numFmtId="167" fontId="21" fillId="2" borderId="13" xfId="0" applyNumberFormat="1" applyFont="1" applyFill="1" applyBorder="1" applyAlignment="1">
      <alignment horizontal="center" vertical="center" shrinkToFit="1"/>
    </xf>
    <xf numFmtId="4" fontId="29" fillId="0" borderId="19" xfId="0" applyNumberFormat="1" applyFont="1" applyFill="1" applyBorder="1" applyAlignment="1">
      <alignment horizontal="right" shrinkToFit="1"/>
    </xf>
    <xf numFmtId="1" fontId="36" fillId="2" borderId="19" xfId="0" applyNumberFormat="1" applyFont="1" applyFill="1" applyBorder="1" applyAlignment="1">
      <alignment vertical="center" shrinkToFit="1"/>
    </xf>
    <xf numFmtId="1" fontId="36" fillId="0" borderId="12" xfId="0" applyNumberFormat="1" applyFont="1" applyFill="1" applyBorder="1" applyAlignment="1">
      <alignment vertical="center" shrinkToFit="1"/>
    </xf>
    <xf numFmtId="166" fontId="31" fillId="0" borderId="11" xfId="0" applyNumberFormat="1" applyFont="1" applyFill="1" applyBorder="1" applyAlignment="1">
      <alignment vertical="center" shrinkToFit="1"/>
    </xf>
    <xf numFmtId="1" fontId="37" fillId="0" borderId="9" xfId="0" applyNumberFormat="1" applyFont="1" applyFill="1" applyBorder="1" applyAlignment="1">
      <alignment vertical="center" shrinkToFit="1"/>
    </xf>
    <xf numFmtId="166" fontId="31" fillId="0" borderId="13" xfId="0" applyNumberFormat="1" applyFont="1" applyFill="1" applyBorder="1" applyAlignment="1">
      <alignment horizontal="center" vertical="center" shrinkToFit="1"/>
    </xf>
    <xf numFmtId="1" fontId="31" fillId="0" borderId="14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8" fillId="0" borderId="9" xfId="0" applyNumberFormat="1" applyFont="1" applyFill="1" applyBorder="1" applyAlignment="1">
      <alignment vertical="center" shrinkToFit="1"/>
    </xf>
    <xf numFmtId="166" fontId="39" fillId="0" borderId="11" xfId="0" applyNumberFormat="1" applyFont="1" applyFill="1" applyBorder="1" applyAlignment="1">
      <alignment horizontal="center" vertical="center" shrinkToFit="1"/>
    </xf>
    <xf numFmtId="1" fontId="31" fillId="0" borderId="14" xfId="0" applyNumberFormat="1" applyFont="1" applyFill="1" applyBorder="1" applyAlignment="1">
      <alignment horizontal="right" vertical="center" shrinkToFit="1"/>
    </xf>
    <xf numFmtId="2" fontId="31" fillId="0" borderId="18" xfId="0" applyNumberFormat="1" applyFont="1" applyFill="1" applyBorder="1" applyAlignment="1">
      <alignment horizontal="center"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1" fillId="0" borderId="11" xfId="0" applyNumberFormat="1" applyFont="1" applyFill="1" applyBorder="1" applyAlignment="1">
      <alignment horizontal="center" vertical="center" shrinkToFit="1"/>
    </xf>
    <xf numFmtId="1" fontId="5" fillId="0" borderId="19" xfId="0" applyNumberFormat="1" applyFont="1" applyFill="1" applyBorder="1" applyAlignment="1">
      <alignment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9" fillId="0" borderId="0" xfId="0" applyNumberFormat="1" applyFont="1" applyFill="1" applyBorder="1" applyAlignment="1">
      <alignment horizontal="right" shrinkToFit="1"/>
    </xf>
    <xf numFmtId="0" fontId="33" fillId="0" borderId="25" xfId="0" applyFont="1" applyFill="1" applyBorder="1" applyAlignment="1">
      <alignment horizontal="left" vertical="center"/>
    </xf>
    <xf numFmtId="166" fontId="31" fillId="2" borderId="11" xfId="0" applyNumberFormat="1" applyFont="1" applyFill="1" applyBorder="1" applyAlignment="1">
      <alignment horizontal="center" vertical="center" shrinkToFit="1"/>
    </xf>
    <xf numFmtId="1" fontId="36" fillId="2" borderId="0" xfId="0" applyNumberFormat="1" applyFont="1" applyFill="1" applyBorder="1" applyAlignment="1">
      <alignment vertical="center" shrinkToFit="1"/>
    </xf>
    <xf numFmtId="1" fontId="36" fillId="2" borderId="6" xfId="0" applyNumberFormat="1" applyFont="1" applyFill="1" applyBorder="1" applyAlignment="1">
      <alignment vertical="center" shrinkToFit="1"/>
    </xf>
    <xf numFmtId="166" fontId="31" fillId="2" borderId="22" xfId="0" applyNumberFormat="1" applyFont="1" applyFill="1" applyBorder="1" applyAlignment="1">
      <alignment vertical="center" shrinkToFit="1"/>
    </xf>
    <xf numFmtId="166" fontId="31" fillId="2" borderId="22" xfId="0" applyNumberFormat="1" applyFont="1" applyFill="1" applyBorder="1" applyAlignment="1">
      <alignment horizontal="center" vertical="center" shrinkToFit="1"/>
    </xf>
    <xf numFmtId="0" fontId="33" fillId="0" borderId="17" xfId="0" applyFont="1" applyFill="1" applyBorder="1" applyAlignment="1">
      <alignment horizontal="left" vertical="center"/>
    </xf>
    <xf numFmtId="4" fontId="29" fillId="2" borderId="19" xfId="0" applyNumberFormat="1" applyFont="1" applyFill="1" applyBorder="1" applyAlignment="1">
      <alignment horizontal="right" shrinkToFit="1"/>
    </xf>
    <xf numFmtId="0" fontId="33" fillId="0" borderId="26" xfId="0" applyFont="1" applyBorder="1" applyAlignment="1">
      <alignment horizontal="left" vertical="center"/>
    </xf>
    <xf numFmtId="1" fontId="40" fillId="2" borderId="26" xfId="0" applyNumberFormat="1" applyFont="1" applyFill="1" applyBorder="1" applyAlignment="1">
      <alignment vertical="center" shrinkToFit="1"/>
    </xf>
    <xf numFmtId="2" fontId="21" fillId="2" borderId="29" xfId="0" applyNumberFormat="1" applyFont="1" applyFill="1" applyBorder="1" applyAlignment="1">
      <alignment horizontal="center" vertical="center" shrinkToFit="1"/>
    </xf>
    <xf numFmtId="166" fontId="31" fillId="2" borderId="29" xfId="0" applyNumberFormat="1" applyFont="1" applyFill="1" applyBorder="1" applyAlignment="1">
      <alignment vertical="center" shrinkToFit="1"/>
    </xf>
    <xf numFmtId="1" fontId="36" fillId="2" borderId="26" xfId="0" applyNumberFormat="1" applyFont="1" applyFill="1" applyBorder="1" applyAlignment="1">
      <alignment vertical="center" shrinkToFit="1"/>
    </xf>
    <xf numFmtId="166" fontId="31" fillId="2" borderId="29" xfId="0" applyNumberFormat="1" applyFont="1" applyFill="1" applyBorder="1" applyAlignment="1">
      <alignment horizontal="center" vertical="center" shrinkToFit="1"/>
    </xf>
    <xf numFmtId="1" fontId="21" fillId="2" borderId="28" xfId="0" applyNumberFormat="1" applyFont="1" applyFill="1" applyBorder="1" applyAlignment="1">
      <alignment horizontal="right" vertical="center" shrinkToFit="1"/>
    </xf>
    <xf numFmtId="167" fontId="21" fillId="2" borderId="30" xfId="0" applyNumberFormat="1" applyFont="1" applyFill="1" applyBorder="1" applyAlignment="1">
      <alignment horizontal="center" vertical="center" shrinkToFit="1"/>
    </xf>
    <xf numFmtId="1" fontId="40" fillId="2" borderId="0" xfId="0" applyNumberFormat="1" applyFont="1" applyFill="1" applyBorder="1" applyAlignment="1">
      <alignment vertical="center" shrinkToFit="1"/>
    </xf>
    <xf numFmtId="2" fontId="21" fillId="2" borderId="22" xfId="0" applyNumberFormat="1" applyFont="1" applyFill="1" applyBorder="1" applyAlignment="1">
      <alignment horizontal="center" vertical="center" shrinkToFit="1"/>
    </xf>
    <xf numFmtId="1" fontId="17" fillId="2" borderId="6" xfId="0" applyNumberFormat="1" applyFont="1" applyFill="1" applyBorder="1" applyAlignment="1">
      <alignment horizontal="right" vertical="center" shrinkToFit="1"/>
    </xf>
    <xf numFmtId="167" fontId="17" fillId="2" borderId="23" xfId="0" applyNumberFormat="1" applyFont="1" applyFill="1" applyBorder="1" applyAlignment="1">
      <alignment horizontal="center" vertical="center" shrinkToFit="1"/>
    </xf>
    <xf numFmtId="0" fontId="33" fillId="0" borderId="39" xfId="0" applyFont="1" applyBorder="1" applyAlignment="1">
      <alignment horizontal="left" vertical="center"/>
    </xf>
    <xf numFmtId="0" fontId="34" fillId="0" borderId="38" xfId="0" applyFont="1" applyBorder="1" applyAlignment="1">
      <alignment horizontal="center"/>
    </xf>
    <xf numFmtId="4" fontId="29" fillId="0" borderId="39" xfId="0" applyNumberFormat="1" applyFont="1" applyFill="1" applyBorder="1" applyAlignment="1">
      <alignment horizontal="right" shrinkToFit="1"/>
    </xf>
    <xf numFmtId="1" fontId="40" fillId="2" borderId="39" xfId="0" applyNumberFormat="1" applyFont="1" applyFill="1" applyBorder="1" applyAlignment="1">
      <alignment vertical="center" shrinkToFit="1"/>
    </xf>
    <xf numFmtId="2" fontId="21" fillId="2" borderId="41" xfId="0" applyNumberFormat="1" applyFont="1" applyFill="1" applyBorder="1" applyAlignment="1">
      <alignment horizontal="center" vertical="center" shrinkToFit="1"/>
    </xf>
    <xf numFmtId="1" fontId="36" fillId="2" borderId="40" xfId="0" applyNumberFormat="1" applyFont="1" applyFill="1" applyBorder="1" applyAlignment="1">
      <alignment vertical="center" shrinkToFit="1"/>
    </xf>
    <xf numFmtId="166" fontId="31" fillId="2" borderId="41" xfId="0" applyNumberFormat="1" applyFont="1" applyFill="1" applyBorder="1" applyAlignment="1">
      <alignment vertical="center" shrinkToFit="1"/>
    </xf>
    <xf numFmtId="1" fontId="36" fillId="2" borderId="39" xfId="0" applyNumberFormat="1" applyFont="1" applyFill="1" applyBorder="1" applyAlignment="1">
      <alignment vertical="center" shrinkToFit="1"/>
    </xf>
    <xf numFmtId="166" fontId="31" fillId="2" borderId="41" xfId="0" applyNumberFormat="1" applyFont="1" applyFill="1" applyBorder="1" applyAlignment="1">
      <alignment horizontal="center" vertical="center" shrinkToFit="1"/>
    </xf>
    <xf numFmtId="1" fontId="21" fillId="2" borderId="40" xfId="0" applyNumberFormat="1" applyFont="1" applyFill="1" applyBorder="1" applyAlignment="1">
      <alignment horizontal="right" vertical="center" shrinkToFit="1"/>
    </xf>
    <xf numFmtId="167" fontId="21" fillId="2" borderId="42" xfId="0" applyNumberFormat="1" applyFont="1" applyFill="1" applyBorder="1" applyAlignment="1">
      <alignment horizontal="center" vertical="center" shrinkToFit="1"/>
    </xf>
    <xf numFmtId="1" fontId="40" fillId="2" borderId="26" xfId="0" applyNumberFormat="1" applyFont="1" applyFill="1" applyBorder="1" applyAlignment="1">
      <alignment horizontal="right" vertical="center" shrinkToFit="1"/>
    </xf>
    <xf numFmtId="2" fontId="31" fillId="2" borderId="29" xfId="0" applyNumberFormat="1" applyFont="1" applyFill="1" applyBorder="1" applyAlignment="1">
      <alignment horizontal="center" vertical="center" shrinkToFit="1"/>
    </xf>
    <xf numFmtId="1" fontId="36" fillId="2" borderId="28" xfId="0" applyNumberFormat="1" applyFont="1" applyFill="1" applyBorder="1" applyAlignment="1">
      <alignment horizontal="right" vertical="center" shrinkToFit="1"/>
    </xf>
    <xf numFmtId="166" fontId="21" fillId="2" borderId="29" xfId="0" applyNumberFormat="1" applyFont="1" applyFill="1" applyBorder="1" applyAlignment="1">
      <alignment horizontal="right" vertical="center" shrinkToFit="1"/>
    </xf>
    <xf numFmtId="1" fontId="36" fillId="2" borderId="26" xfId="0" applyNumberFormat="1" applyFont="1" applyFill="1" applyBorder="1" applyAlignment="1">
      <alignment horizontal="right" vertical="center" shrinkToFit="1"/>
    </xf>
    <xf numFmtId="1" fontId="40" fillId="2" borderId="12" xfId="0" applyNumberFormat="1" applyFont="1" applyFill="1" applyBorder="1" applyAlignment="1">
      <alignment horizontal="right" vertical="center" shrinkToFit="1"/>
    </xf>
    <xf numFmtId="1" fontId="36" fillId="2" borderId="9" xfId="0" applyNumberFormat="1" applyFont="1" applyFill="1" applyBorder="1" applyAlignment="1">
      <alignment horizontal="right" vertical="center" shrinkToFit="1"/>
    </xf>
    <xf numFmtId="166" fontId="21" fillId="2" borderId="11" xfId="0" applyNumberFormat="1" applyFont="1" applyFill="1" applyBorder="1" applyAlignment="1">
      <alignment horizontal="right" vertical="center" shrinkToFit="1"/>
    </xf>
    <xf numFmtId="1" fontId="36" fillId="2" borderId="12" xfId="0" applyNumberFormat="1" applyFont="1" applyFill="1" applyBorder="1" applyAlignment="1">
      <alignment horizontal="right" vertical="center" shrinkToFit="1"/>
    </xf>
    <xf numFmtId="1" fontId="21" fillId="2" borderId="9" xfId="0" applyNumberFormat="1" applyFont="1" applyFill="1" applyBorder="1" applyAlignment="1">
      <alignment horizontal="right" vertical="center" shrinkToFit="1"/>
    </xf>
    <xf numFmtId="1" fontId="40" fillId="2" borderId="39" xfId="0" applyNumberFormat="1" applyFont="1" applyFill="1" applyBorder="1" applyAlignment="1">
      <alignment horizontal="right" vertical="center" shrinkToFit="1"/>
    </xf>
    <xf numFmtId="1" fontId="36" fillId="2" borderId="39" xfId="0" applyNumberFormat="1" applyFont="1" applyFill="1" applyBorder="1" applyAlignment="1">
      <alignment horizontal="right" vertical="center" shrinkToFit="1"/>
    </xf>
    <xf numFmtId="166" fontId="21" fillId="2" borderId="41" xfId="0" applyNumberFormat="1" applyFont="1" applyFill="1" applyBorder="1" applyAlignment="1">
      <alignment horizontal="right" vertical="center" shrinkToFit="1"/>
    </xf>
    <xf numFmtId="1" fontId="21" fillId="2" borderId="39" xfId="0" applyNumberFormat="1" applyFont="1" applyFill="1" applyBorder="1" applyAlignment="1">
      <alignment horizontal="right" vertical="center" shrinkToFit="1"/>
    </xf>
    <xf numFmtId="167" fontId="21" fillId="2" borderId="42" xfId="0" applyNumberFormat="1" applyFont="1" applyFill="1" applyBorder="1" applyAlignment="1">
      <alignment horizontal="center" vertical="center"/>
    </xf>
    <xf numFmtId="2" fontId="31" fillId="2" borderId="41" xfId="0" applyNumberFormat="1" applyFont="1" applyFill="1" applyBorder="1" applyAlignment="1">
      <alignment horizontal="center" vertical="center" shrinkToFit="1"/>
    </xf>
    <xf numFmtId="1" fontId="36" fillId="2" borderId="40" xfId="0" applyNumberFormat="1" applyFont="1" applyFill="1" applyBorder="1" applyAlignment="1">
      <alignment horizontal="right" vertical="center" shrinkToFit="1"/>
    </xf>
    <xf numFmtId="167" fontId="21" fillId="0" borderId="4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5" fillId="0" borderId="46" xfId="0" applyFont="1" applyBorder="1"/>
    <xf numFmtId="1" fontId="5" fillId="0" borderId="49" xfId="0" applyNumberFormat="1" applyFont="1" applyFill="1" applyBorder="1" applyAlignment="1">
      <alignment vertical="center" shrinkToFit="1"/>
    </xf>
    <xf numFmtId="2" fontId="21" fillId="0" borderId="50" xfId="0" applyNumberFormat="1" applyFont="1" applyFill="1" applyBorder="1" applyAlignment="1">
      <alignment horizontal="center" vertical="center" shrinkToFit="1"/>
    </xf>
    <xf numFmtId="1" fontId="5" fillId="0" borderId="51" xfId="0" applyNumberFormat="1" applyFont="1" applyFill="1" applyBorder="1" applyAlignment="1">
      <alignment horizontal="right" vertical="center" shrinkToFit="1"/>
    </xf>
    <xf numFmtId="166" fontId="21" fillId="0" borderId="50" xfId="0" applyNumberFormat="1" applyFont="1" applyFill="1" applyBorder="1" applyAlignment="1">
      <alignment vertical="center" shrinkToFit="1"/>
    </xf>
    <xf numFmtId="166" fontId="21" fillId="0" borderId="50" xfId="0" applyNumberFormat="1" applyFont="1" applyFill="1" applyBorder="1" applyAlignment="1">
      <alignment horizontal="center" vertical="center" shrinkToFit="1"/>
    </xf>
    <xf numFmtId="1" fontId="21" fillId="0" borderId="49" xfId="0" applyNumberFormat="1" applyFont="1" applyFill="1" applyBorder="1" applyAlignment="1">
      <alignment horizontal="right" vertical="center" shrinkToFit="1"/>
    </xf>
    <xf numFmtId="167" fontId="21" fillId="0" borderId="52" xfId="0" applyNumberFormat="1" applyFont="1" applyFill="1" applyBorder="1" applyAlignment="1">
      <alignment horizontal="center" vertical="center" shrinkToFit="1"/>
    </xf>
    <xf numFmtId="1" fontId="43" fillId="0" borderId="28" xfId="0" applyNumberFormat="1" applyFont="1" applyFill="1" applyBorder="1" applyAlignment="1">
      <alignment horizontal="right" vertical="center" shrinkToFit="1"/>
    </xf>
    <xf numFmtId="2" fontId="21" fillId="0" borderId="45" xfId="0" applyNumberFormat="1" applyFont="1" applyFill="1" applyBorder="1" applyAlignment="1">
      <alignment horizontal="center" vertical="center" shrinkToFit="1"/>
    </xf>
    <xf numFmtId="166" fontId="17" fillId="0" borderId="45" xfId="0" applyNumberFormat="1" applyFont="1" applyFill="1" applyBorder="1" applyAlignment="1">
      <alignment horizontal="center" vertical="center" shrinkToFit="1"/>
    </xf>
    <xf numFmtId="4" fontId="29" fillId="0" borderId="55" xfId="0" applyNumberFormat="1" applyFont="1" applyFill="1" applyBorder="1" applyAlignment="1">
      <alignment horizontal="right" shrinkToFit="1"/>
    </xf>
    <xf numFmtId="167" fontId="17" fillId="0" borderId="59" xfId="0" applyNumberFormat="1" applyFont="1" applyFill="1" applyBorder="1" applyAlignment="1">
      <alignment horizontal="center" vertical="center" shrinkToFit="1"/>
    </xf>
    <xf numFmtId="166" fontId="44" fillId="0" borderId="0" xfId="0" applyNumberFormat="1" applyFont="1" applyAlignment="1">
      <alignment horizontal="right"/>
    </xf>
    <xf numFmtId="3" fontId="44" fillId="0" borderId="0" xfId="0" applyNumberFormat="1" applyFont="1"/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4" fontId="44" fillId="0" borderId="0" xfId="0" applyNumberFormat="1" applyFont="1" applyBorder="1" applyAlignment="1">
      <alignment horizontal="right"/>
    </xf>
    <xf numFmtId="0" fontId="44" fillId="0" borderId="0" xfId="0" applyFont="1" applyBorder="1"/>
    <xf numFmtId="166" fontId="44" fillId="0" borderId="0" xfId="0" applyNumberFormat="1" applyFont="1" applyBorder="1"/>
    <xf numFmtId="167" fontId="44" fillId="0" borderId="0" xfId="0" applyNumberFormat="1" applyFont="1" applyBorder="1"/>
    <xf numFmtId="3" fontId="44" fillId="0" borderId="0" xfId="0" applyNumberFormat="1" applyFont="1" applyBorder="1"/>
    <xf numFmtId="0" fontId="23" fillId="0" borderId="0" xfId="0" applyFont="1" applyFill="1" applyBorder="1" applyAlignment="1">
      <alignment horizontal="left" vertical="center"/>
    </xf>
    <xf numFmtId="169" fontId="25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/>
    <xf numFmtId="0" fontId="35" fillId="0" borderId="0" xfId="0" applyFont="1" applyBorder="1"/>
    <xf numFmtId="49" fontId="35" fillId="0" borderId="0" xfId="0" applyNumberFormat="1" applyFont="1" applyBorder="1"/>
    <xf numFmtId="0" fontId="0" fillId="0" borderId="6" xfId="0" applyFont="1" applyBorder="1"/>
    <xf numFmtId="167" fontId="44" fillId="0" borderId="0" xfId="0" applyNumberFormat="1" applyFont="1" applyAlignment="1">
      <alignment horizontal="right"/>
    </xf>
    <xf numFmtId="167" fontId="43" fillId="0" borderId="30" xfId="0" applyNumberFormat="1" applyFont="1" applyFill="1" applyBorder="1" applyAlignment="1">
      <alignment horizontal="center" vertical="center" shrinkToFit="1"/>
    </xf>
    <xf numFmtId="1" fontId="43" fillId="0" borderId="9" xfId="0" applyNumberFormat="1" applyFont="1" applyFill="1" applyBorder="1" applyAlignment="1">
      <alignment horizontal="right" vertical="center" shrinkToFit="1"/>
    </xf>
    <xf numFmtId="167" fontId="43" fillId="0" borderId="13" xfId="0" applyNumberFormat="1" applyFont="1" applyFill="1" applyBorder="1" applyAlignment="1">
      <alignment horizontal="center" vertical="center" shrinkToFit="1"/>
    </xf>
    <xf numFmtId="4" fontId="29" fillId="0" borderId="51" xfId="0" applyNumberFormat="1" applyFont="1" applyFill="1" applyBorder="1" applyAlignment="1">
      <alignment horizontal="right" shrinkToFit="1"/>
    </xf>
    <xf numFmtId="1" fontId="36" fillId="0" borderId="51" xfId="0" applyNumberFormat="1" applyFont="1" applyFill="1" applyBorder="1" applyAlignment="1">
      <alignment vertical="center" shrinkToFit="1"/>
    </xf>
    <xf numFmtId="166" fontId="31" fillId="0" borderId="50" xfId="0" applyNumberFormat="1" applyFont="1" applyFill="1" applyBorder="1" applyAlignment="1">
      <alignment vertical="center" shrinkToFit="1"/>
    </xf>
    <xf numFmtId="1" fontId="37" fillId="0" borderId="49" xfId="0" applyNumberFormat="1" applyFont="1" applyFill="1" applyBorder="1" applyAlignment="1">
      <alignment vertical="center" shrinkToFit="1"/>
    </xf>
    <xf numFmtId="166" fontId="17" fillId="0" borderId="52" xfId="0" applyNumberFormat="1" applyFont="1" applyFill="1" applyBorder="1" applyAlignment="1">
      <alignment horizontal="center" vertical="center" shrinkToFit="1"/>
    </xf>
    <xf numFmtId="1" fontId="21" fillId="0" borderId="53" xfId="0" applyNumberFormat="1" applyFont="1" applyFill="1" applyBorder="1" applyAlignment="1">
      <alignment vertical="center" shrinkToFit="1"/>
    </xf>
    <xf numFmtId="1" fontId="6" fillId="0" borderId="0" xfId="0" applyNumberFormat="1" applyFont="1" applyBorder="1"/>
    <xf numFmtId="1" fontId="17" fillId="4" borderId="37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/>
    </xf>
    <xf numFmtId="1" fontId="17" fillId="4" borderId="31" xfId="0" applyNumberFormat="1" applyFont="1" applyFill="1" applyBorder="1" applyAlignment="1">
      <alignment horizontal="center" vertical="center" shrinkToFit="1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53" xfId="0" applyNumberFormat="1" applyFont="1" applyFill="1" applyBorder="1" applyAlignment="1">
      <alignment horizontal="center" vertical="center" shrinkToFit="1"/>
    </xf>
    <xf numFmtId="1" fontId="17" fillId="4" borderId="8" xfId="0" applyNumberFormat="1" applyFont="1" applyFill="1" applyBorder="1" applyAlignment="1">
      <alignment horizontal="center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17" fillId="4" borderId="24" xfId="0" applyNumberFormat="1" applyFont="1" applyFill="1" applyBorder="1" applyAlignment="1">
      <alignment horizontal="center" vertical="center" shrinkToFit="1"/>
    </xf>
    <xf numFmtId="1" fontId="17" fillId="4" borderId="43" xfId="0" applyNumberFormat="1" applyFont="1" applyFill="1" applyBorder="1" applyAlignment="1">
      <alignment horizontal="center" vertical="center" shrinkToFit="1"/>
    </xf>
    <xf numFmtId="1" fontId="17" fillId="4" borderId="31" xfId="0" applyNumberFormat="1" applyFont="1" applyFill="1" applyBorder="1" applyAlignment="1">
      <alignment horizontal="center" vertical="center"/>
    </xf>
    <xf numFmtId="1" fontId="17" fillId="4" borderId="43" xfId="0" applyNumberFormat="1" applyFont="1" applyFill="1" applyBorder="1" applyAlignment="1">
      <alignment horizontal="center" vertical="center"/>
    </xf>
    <xf numFmtId="0" fontId="47" fillId="0" borderId="0" xfId="0" applyFont="1" applyBorder="1"/>
    <xf numFmtId="1" fontId="48" fillId="0" borderId="29" xfId="0" applyNumberFormat="1" applyFont="1" applyFill="1" applyBorder="1" applyAlignment="1">
      <alignment horizontal="center" vertical="center"/>
    </xf>
    <xf numFmtId="1" fontId="46" fillId="0" borderId="35" xfId="0" applyNumberFormat="1" applyFont="1" applyFill="1" applyBorder="1" applyAlignment="1">
      <alignment horizontal="center" vertical="center"/>
    </xf>
    <xf numFmtId="1" fontId="46" fillId="0" borderId="29" xfId="0" applyNumberFormat="1" applyFont="1" applyFill="1" applyBorder="1" applyAlignment="1">
      <alignment horizontal="center" vertical="center"/>
    </xf>
    <xf numFmtId="1" fontId="46" fillId="0" borderId="11" xfId="0" applyNumberFormat="1" applyFont="1" applyFill="1" applyBorder="1" applyAlignment="1">
      <alignment horizontal="center" vertical="center"/>
    </xf>
    <xf numFmtId="1" fontId="46" fillId="0" borderId="29" xfId="0" applyNumberFormat="1" applyFont="1" applyFill="1" applyBorder="1" applyAlignment="1">
      <alignment horizontal="center" vertical="center" shrinkToFit="1"/>
    </xf>
    <xf numFmtId="1" fontId="46" fillId="0" borderId="10" xfId="0" applyNumberFormat="1" applyFont="1" applyFill="1" applyBorder="1" applyAlignment="1">
      <alignment horizontal="center" vertical="center" shrinkToFit="1"/>
    </xf>
    <xf numFmtId="1" fontId="46" fillId="0" borderId="48" xfId="0" applyNumberFormat="1" applyFont="1" applyFill="1" applyBorder="1" applyAlignment="1">
      <alignment horizontal="center" vertical="center" shrinkToFit="1"/>
    </xf>
    <xf numFmtId="1" fontId="46" fillId="0" borderId="27" xfId="0" applyNumberFormat="1" applyFont="1" applyFill="1" applyBorder="1" applyAlignment="1">
      <alignment horizontal="center" vertical="center" shrinkToFit="1"/>
    </xf>
    <xf numFmtId="1" fontId="46" fillId="2" borderId="10" xfId="0" applyNumberFormat="1" applyFont="1" applyFill="1" applyBorder="1" applyAlignment="1">
      <alignment horizontal="center" vertical="center" shrinkToFit="1"/>
    </xf>
    <xf numFmtId="1" fontId="46" fillId="2" borderId="26" xfId="0" applyNumberFormat="1" applyFont="1" applyFill="1" applyBorder="1" applyAlignment="1">
      <alignment horizontal="center" vertical="center" shrinkToFit="1"/>
    </xf>
    <xf numFmtId="1" fontId="46" fillId="2" borderId="0" xfId="0" applyNumberFormat="1" applyFont="1" applyFill="1" applyBorder="1" applyAlignment="1">
      <alignment horizontal="center" vertical="center" shrinkToFit="1"/>
    </xf>
    <xf numFmtId="1" fontId="46" fillId="2" borderId="44" xfId="0" applyNumberFormat="1" applyFont="1" applyFill="1" applyBorder="1" applyAlignment="1">
      <alignment horizontal="center" vertical="center" shrinkToFit="1"/>
    </xf>
    <xf numFmtId="1" fontId="46" fillId="2" borderId="41" xfId="0" applyNumberFormat="1" applyFont="1" applyFill="1" applyBorder="1" applyAlignment="1">
      <alignment horizontal="center" vertical="center"/>
    </xf>
    <xf numFmtId="1" fontId="46" fillId="0" borderId="41" xfId="0" applyNumberFormat="1" applyFont="1" applyFill="1" applyBorder="1" applyAlignment="1">
      <alignment horizontal="center" vertical="center"/>
    </xf>
    <xf numFmtId="167" fontId="47" fillId="0" borderId="0" xfId="0" applyNumberFormat="1" applyFont="1" applyBorder="1"/>
    <xf numFmtId="1" fontId="24" fillId="4" borderId="24" xfId="0" applyNumberFormat="1" applyFont="1" applyFill="1" applyBorder="1" applyAlignment="1">
      <alignment horizontal="center" vertical="center"/>
    </xf>
    <xf numFmtId="1" fontId="24" fillId="4" borderId="31" xfId="0" applyNumberFormat="1" applyFont="1" applyFill="1" applyBorder="1" applyAlignment="1">
      <alignment horizontal="center" vertical="center"/>
    </xf>
    <xf numFmtId="1" fontId="17" fillId="4" borderId="28" xfId="0" applyNumberFormat="1" applyFont="1" applyFill="1" applyBorder="1" applyAlignment="1">
      <alignment horizontal="center" vertical="center"/>
    </xf>
    <xf numFmtId="1" fontId="17" fillId="4" borderId="8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vertical="center" shrinkToFit="1"/>
    </xf>
    <xf numFmtId="2" fontId="43" fillId="2" borderId="50" xfId="0" applyNumberFormat="1" applyFont="1" applyFill="1" applyBorder="1" applyAlignment="1">
      <alignment horizontal="center" vertical="center" shrinkToFit="1"/>
    </xf>
    <xf numFmtId="1" fontId="46" fillId="2" borderId="63" xfId="0" applyNumberFormat="1" applyFont="1" applyFill="1" applyBorder="1" applyAlignment="1">
      <alignment horizontal="center" vertical="center" shrinkToFit="1"/>
    </xf>
    <xf numFmtId="1" fontId="46" fillId="2" borderId="64" xfId="0" applyNumberFormat="1" applyFont="1" applyFill="1" applyBorder="1" applyAlignment="1">
      <alignment horizontal="center" vertical="center" shrinkToFit="1"/>
    </xf>
    <xf numFmtId="0" fontId="34" fillId="0" borderId="65" xfId="0" applyFont="1" applyBorder="1" applyAlignment="1">
      <alignment horizontal="center"/>
    </xf>
    <xf numFmtId="1" fontId="36" fillId="2" borderId="66" xfId="0" applyNumberFormat="1" applyFont="1" applyFill="1" applyBorder="1" applyAlignment="1">
      <alignment vertical="center" shrinkToFit="1"/>
    </xf>
    <xf numFmtId="1" fontId="46" fillId="2" borderId="71" xfId="0" applyNumberFormat="1" applyFont="1" applyFill="1" applyBorder="1" applyAlignment="1">
      <alignment horizontal="center"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2" fillId="2" borderId="98" xfId="0" applyNumberFormat="1" applyFont="1" applyFill="1" applyBorder="1" applyAlignment="1">
      <alignment horizontal="right" vertical="center" shrinkToFit="1"/>
    </xf>
    <xf numFmtId="166" fontId="32" fillId="2" borderId="45" xfId="0" applyNumberFormat="1" applyFont="1" applyFill="1" applyBorder="1" applyAlignment="1">
      <alignment horizontal="right" vertical="center" shrinkToFit="1"/>
    </xf>
    <xf numFmtId="166" fontId="32" fillId="2" borderId="99" xfId="0" applyNumberFormat="1" applyFont="1" applyFill="1" applyBorder="1" applyAlignment="1">
      <alignment horizontal="right" vertical="center" shrinkToFit="1"/>
    </xf>
    <xf numFmtId="166" fontId="32" fillId="2" borderId="102" xfId="0" applyNumberFormat="1" applyFont="1" applyFill="1" applyBorder="1" applyAlignment="1">
      <alignment horizontal="right" vertical="center" shrinkToFit="1"/>
    </xf>
    <xf numFmtId="166" fontId="32" fillId="0" borderId="100" xfId="0" applyNumberFormat="1" applyFont="1" applyFill="1" applyBorder="1" applyAlignment="1">
      <alignment horizontal="right" vertical="center" shrinkToFit="1"/>
    </xf>
    <xf numFmtId="166" fontId="32" fillId="0" borderId="99" xfId="0" applyNumberFormat="1" applyFont="1" applyFill="1" applyBorder="1" applyAlignment="1">
      <alignment horizontal="right" vertical="center" shrinkToFit="1"/>
    </xf>
    <xf numFmtId="166" fontId="32" fillId="0" borderId="106" xfId="0" applyNumberFormat="1" applyFont="1" applyFill="1" applyBorder="1" applyAlignment="1">
      <alignment horizontal="right" vertical="center" shrinkToFit="1"/>
    </xf>
    <xf numFmtId="166" fontId="32" fillId="2" borderId="107" xfId="0" applyNumberFormat="1" applyFont="1" applyFill="1" applyBorder="1" applyAlignment="1">
      <alignment horizontal="right" vertical="center" shrinkToFit="1"/>
    </xf>
    <xf numFmtId="166" fontId="32" fillId="2" borderId="108" xfId="0" applyNumberFormat="1" applyFont="1" applyFill="1" applyBorder="1" applyAlignment="1">
      <alignment horizontal="right" vertical="center" shrinkToFit="1"/>
    </xf>
    <xf numFmtId="166" fontId="32" fillId="2" borderId="103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shrinkToFit="1"/>
    </xf>
    <xf numFmtId="1" fontId="43" fillId="0" borderId="9" xfId="0" applyNumberFormat="1" applyFont="1" applyFill="1" applyBorder="1" applyAlignment="1">
      <alignment horizontal="right" vertical="center"/>
    </xf>
    <xf numFmtId="167" fontId="43" fillId="0" borderId="13" xfId="0" applyNumberFormat="1" applyFont="1" applyFill="1" applyBorder="1" applyAlignment="1">
      <alignment horizontal="center" vertical="center"/>
    </xf>
    <xf numFmtId="1" fontId="5" fillId="0" borderId="51" xfId="0" applyNumberFormat="1" applyFont="1" applyFill="1" applyBorder="1" applyAlignment="1">
      <alignment vertical="center" shrinkToFit="1"/>
    </xf>
    <xf numFmtId="1" fontId="46" fillId="2" borderId="115" xfId="0" applyNumberFormat="1" applyFont="1" applyFill="1" applyBorder="1" applyAlignment="1">
      <alignment horizontal="center" vertical="center" shrinkToFit="1"/>
    </xf>
    <xf numFmtId="1" fontId="46" fillId="2" borderId="23" xfId="0" applyNumberFormat="1" applyFont="1" applyFill="1" applyBorder="1" applyAlignment="1">
      <alignment horizontal="center" vertical="center" shrinkToFit="1"/>
    </xf>
    <xf numFmtId="1" fontId="17" fillId="4" borderId="116" xfId="0" applyNumberFormat="1" applyFont="1" applyFill="1" applyBorder="1" applyAlignment="1">
      <alignment horizontal="center" vertical="center" shrinkToFit="1"/>
    </xf>
    <xf numFmtId="1" fontId="46" fillId="2" borderId="117" xfId="0" applyNumberFormat="1" applyFont="1" applyFill="1" applyBorder="1" applyAlignment="1">
      <alignment horizontal="center" vertical="center" shrinkToFit="1"/>
    </xf>
    <xf numFmtId="1" fontId="17" fillId="4" borderId="79" xfId="0" applyNumberFormat="1" applyFont="1" applyFill="1" applyBorder="1" applyAlignment="1">
      <alignment horizontal="center" vertical="center" shrinkToFit="1"/>
    </xf>
    <xf numFmtId="1" fontId="26" fillId="2" borderId="38" xfId="0" applyNumberFormat="1" applyFont="1" applyFill="1" applyBorder="1" applyAlignment="1">
      <alignment horizontal="center" vertical="center" shrinkToFit="1"/>
    </xf>
    <xf numFmtId="1" fontId="32" fillId="0" borderId="32" xfId="0" applyNumberFormat="1" applyFont="1" applyFill="1" applyBorder="1" applyAlignment="1">
      <alignment horizontal="center" vertical="center"/>
    </xf>
    <xf numFmtId="1" fontId="32" fillId="2" borderId="38" xfId="0" applyNumberFormat="1" applyFont="1" applyFill="1" applyBorder="1" applyAlignment="1">
      <alignment horizontal="center" vertical="center"/>
    </xf>
    <xf numFmtId="0" fontId="36" fillId="0" borderId="0" xfId="0" applyFont="1"/>
    <xf numFmtId="167" fontId="51" fillId="0" borderId="0" xfId="0" applyNumberFormat="1" applyFont="1" applyBorder="1" applyAlignment="1">
      <alignment horizontal="right" vertical="center"/>
    </xf>
    <xf numFmtId="167" fontId="30" fillId="5" borderId="4" xfId="0" applyNumberFormat="1" applyFont="1" applyFill="1" applyBorder="1" applyAlignment="1">
      <alignment vertical="center" wrapText="1" shrinkToFit="1"/>
    </xf>
    <xf numFmtId="167" fontId="51" fillId="5" borderId="28" xfId="0" applyNumberFormat="1" applyFont="1" applyFill="1" applyBorder="1" applyAlignment="1">
      <alignment horizontal="right" vertical="center" wrapText="1"/>
    </xf>
    <xf numFmtId="167" fontId="51" fillId="5" borderId="34" xfId="0" applyNumberFormat="1" applyFont="1" applyFill="1" applyBorder="1" applyAlignment="1">
      <alignment horizontal="right" vertical="center" shrinkToFit="1"/>
    </xf>
    <xf numFmtId="167" fontId="30" fillId="5" borderId="9" xfId="0" applyNumberFormat="1" applyFont="1" applyFill="1" applyBorder="1" applyAlignment="1">
      <alignment horizontal="right" vertical="center" shrinkToFit="1"/>
    </xf>
    <xf numFmtId="167" fontId="30" fillId="5" borderId="112" xfId="0" applyNumberFormat="1" applyFont="1" applyFill="1" applyBorder="1" applyAlignment="1">
      <alignment horizontal="right" vertical="center" shrinkToFit="1"/>
    </xf>
    <xf numFmtId="167" fontId="30" fillId="5" borderId="54" xfId="0" applyNumberFormat="1" applyFont="1" applyFill="1" applyBorder="1" applyAlignment="1">
      <alignment horizontal="right" vertical="center" shrinkToFit="1"/>
    </xf>
    <xf numFmtId="167" fontId="30" fillId="5" borderId="113" xfId="0" applyNumberFormat="1" applyFont="1" applyFill="1" applyBorder="1" applyAlignment="1">
      <alignment horizontal="right" vertical="center" shrinkToFit="1"/>
    </xf>
    <xf numFmtId="167" fontId="30" fillId="5" borderId="114" xfId="0" applyNumberFormat="1" applyFont="1" applyFill="1" applyBorder="1" applyAlignment="1">
      <alignment horizontal="right" vertical="center" shrinkToFit="1"/>
    </xf>
    <xf numFmtId="167" fontId="30" fillId="5" borderId="8" xfId="0" applyNumberFormat="1" applyFont="1" applyFill="1" applyBorder="1" applyAlignment="1">
      <alignment horizontal="right" vertical="center" shrinkToFit="1"/>
    </xf>
    <xf numFmtId="167" fontId="51" fillId="5" borderId="8" xfId="0" applyNumberFormat="1" applyFont="1" applyFill="1" applyBorder="1" applyAlignment="1">
      <alignment horizontal="right" vertical="center" shrinkToFit="1"/>
    </xf>
    <xf numFmtId="167" fontId="51" fillId="5" borderId="47" xfId="0" applyNumberFormat="1" applyFont="1" applyFill="1" applyBorder="1" applyAlignment="1">
      <alignment horizontal="right" vertical="center" shrinkToFit="1"/>
    </xf>
    <xf numFmtId="167" fontId="51" fillId="5" borderId="21" xfId="0" applyNumberFormat="1" applyFont="1" applyFill="1" applyBorder="1" applyAlignment="1">
      <alignment horizontal="right" vertical="center" shrinkToFit="1"/>
    </xf>
    <xf numFmtId="167" fontId="51" fillId="5" borderId="56" xfId="0" applyNumberFormat="1" applyFont="1" applyFill="1" applyBorder="1" applyAlignment="1">
      <alignment horizontal="right" vertical="center" shrinkToFit="1"/>
    </xf>
    <xf numFmtId="167" fontId="51" fillId="5" borderId="54" xfId="0" applyNumberFormat="1" applyFont="1" applyFill="1" applyBorder="1" applyAlignment="1">
      <alignment horizontal="right" vertical="center" shrinkToFit="1"/>
    </xf>
    <xf numFmtId="167" fontId="51" fillId="7" borderId="8" xfId="0" applyNumberFormat="1" applyFont="1" applyFill="1" applyBorder="1" applyAlignment="1">
      <alignment horizontal="right" vertical="center" shrinkToFit="1"/>
    </xf>
    <xf numFmtId="167" fontId="51" fillId="5" borderId="25" xfId="0" applyNumberFormat="1" applyFont="1" applyFill="1" applyBorder="1" applyAlignment="1">
      <alignment horizontal="right" vertical="center" shrinkToFit="1"/>
    </xf>
    <xf numFmtId="167" fontId="52" fillId="5" borderId="21" xfId="0" applyNumberFormat="1" applyFont="1" applyFill="1" applyBorder="1" applyAlignment="1">
      <alignment horizontal="right" vertical="center" shrinkToFit="1"/>
    </xf>
    <xf numFmtId="167" fontId="51" fillId="5" borderId="38" xfId="0" applyNumberFormat="1" applyFont="1" applyFill="1" applyBorder="1" applyAlignment="1">
      <alignment horizontal="right" vertical="center" shrinkToFit="1"/>
    </xf>
    <xf numFmtId="167" fontId="53" fillId="0" borderId="0" xfId="0" applyNumberFormat="1" applyFont="1" applyBorder="1" applyAlignment="1">
      <alignment horizontal="right" vertical="center"/>
    </xf>
    <xf numFmtId="4" fontId="51" fillId="0" borderId="0" xfId="0" applyNumberFormat="1" applyFont="1" applyBorder="1" applyAlignment="1">
      <alignment horizontal="right" vertical="center"/>
    </xf>
    <xf numFmtId="4" fontId="29" fillId="2" borderId="12" xfId="0" applyNumberFormat="1" applyFont="1" applyFill="1" applyBorder="1" applyAlignment="1">
      <alignment horizontal="right" shrinkToFit="1"/>
    </xf>
    <xf numFmtId="4" fontId="29" fillId="2" borderId="66" xfId="0" applyNumberFormat="1" applyFont="1" applyFill="1" applyBorder="1" applyAlignment="1">
      <alignment horizontal="right" shrinkToFit="1"/>
    </xf>
    <xf numFmtId="167" fontId="51" fillId="5" borderId="113" xfId="0" applyNumberFormat="1" applyFont="1" applyFill="1" applyBorder="1" applyAlignment="1">
      <alignment horizontal="right" vertical="center" shrinkToFit="1"/>
    </xf>
    <xf numFmtId="167" fontId="51" fillId="5" borderId="86" xfId="0" applyNumberFormat="1" applyFont="1" applyFill="1" applyBorder="1" applyAlignment="1">
      <alignment horizontal="right" vertical="center" shrinkToFit="1"/>
    </xf>
    <xf numFmtId="49" fontId="35" fillId="0" borderId="0" xfId="0" applyNumberFormat="1" applyFont="1"/>
    <xf numFmtId="49" fontId="0" fillId="0" borderId="0" xfId="0" applyNumberFormat="1"/>
    <xf numFmtId="3" fontId="45" fillId="0" borderId="3" xfId="0" applyNumberFormat="1" applyFont="1" applyFill="1" applyBorder="1" applyAlignment="1">
      <alignment horizontal="right" vertical="center"/>
    </xf>
    <xf numFmtId="167" fontId="50" fillId="6" borderId="7" xfId="0" applyNumberFormat="1" applyFont="1" applyFill="1" applyBorder="1" applyAlignment="1">
      <alignment horizontal="center" vertical="center" wrapText="1"/>
    </xf>
    <xf numFmtId="1" fontId="49" fillId="0" borderId="6" xfId="0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1" fontId="49" fillId="0" borderId="0" xfId="0" applyNumberFormat="1" applyFont="1" applyFill="1" applyBorder="1" applyAlignment="1">
      <alignment horizontal="center" vertical="center"/>
    </xf>
    <xf numFmtId="166" fontId="49" fillId="0" borderId="22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3" xfId="0" applyNumberFormat="1" applyFont="1" applyFill="1" applyBorder="1" applyAlignment="1">
      <alignment horizontal="center" vertical="center"/>
    </xf>
    <xf numFmtId="167" fontId="24" fillId="0" borderId="23" xfId="0" applyNumberFormat="1" applyFont="1" applyFill="1" applyBorder="1" applyAlignment="1">
      <alignment horizontal="center" vertical="center"/>
    </xf>
    <xf numFmtId="1" fontId="22" fillId="0" borderId="130" xfId="0" applyNumberFormat="1" applyFont="1" applyFill="1" applyBorder="1" applyAlignment="1">
      <alignment horizontal="right" vertical="center"/>
    </xf>
    <xf numFmtId="1" fontId="48" fillId="0" borderId="124" xfId="0" applyNumberFormat="1" applyFont="1" applyFill="1" applyBorder="1" applyAlignment="1">
      <alignment horizontal="center" vertical="center"/>
    </xf>
    <xf numFmtId="4" fontId="29" fillId="0" borderId="131" xfId="0" applyNumberFormat="1" applyFont="1" applyBorder="1" applyAlignment="1">
      <alignment horizontal="right"/>
    </xf>
    <xf numFmtId="167" fontId="51" fillId="5" borderId="67" xfId="0" applyNumberFormat="1" applyFont="1" applyFill="1" applyBorder="1" applyAlignment="1">
      <alignment horizontal="right" vertical="center" wrapText="1"/>
    </xf>
    <xf numFmtId="1" fontId="21" fillId="0" borderId="67" xfId="0" applyNumberFormat="1" applyFont="1" applyFill="1" applyBorder="1" applyAlignment="1">
      <alignment horizontal="center" vertical="center"/>
    </xf>
    <xf numFmtId="0" fontId="21" fillId="0" borderId="68" xfId="0" applyFont="1" applyFill="1" applyBorder="1" applyAlignment="1">
      <alignment horizontal="center" vertical="center"/>
    </xf>
    <xf numFmtId="1" fontId="22" fillId="0" borderId="66" xfId="0" applyNumberFormat="1" applyFont="1" applyFill="1" applyBorder="1" applyAlignment="1">
      <alignment horizontal="center" vertical="center"/>
    </xf>
    <xf numFmtId="166" fontId="22" fillId="0" borderId="68" xfId="0" applyNumberFormat="1" applyFont="1" applyFill="1" applyBorder="1" applyAlignment="1">
      <alignment horizontal="center" vertical="center"/>
    </xf>
    <xf numFmtId="1" fontId="30" fillId="0" borderId="67" xfId="0" applyNumberFormat="1" applyFont="1" applyFill="1" applyBorder="1" applyAlignment="1">
      <alignment horizontal="center" vertical="center"/>
    </xf>
    <xf numFmtId="166" fontId="30" fillId="0" borderId="69" xfId="0" applyNumberFormat="1" applyFont="1" applyFill="1" applyBorder="1" applyAlignment="1">
      <alignment horizontal="center" vertical="center"/>
    </xf>
    <xf numFmtId="3" fontId="45" fillId="0" borderId="125" xfId="0" applyNumberFormat="1" applyFont="1" applyFill="1" applyBorder="1" applyAlignment="1">
      <alignment horizontal="right" vertical="center"/>
    </xf>
    <xf numFmtId="167" fontId="50" fillId="6" borderId="122" xfId="0" applyNumberFormat="1" applyFont="1" applyFill="1" applyBorder="1" applyAlignment="1">
      <alignment horizontal="center" vertical="center" wrapText="1"/>
    </xf>
    <xf numFmtId="1" fontId="49" fillId="0" borderId="122" xfId="0" applyNumberFormat="1" applyFont="1" applyFill="1" applyBorder="1" applyAlignment="1">
      <alignment horizontal="center" vertical="center"/>
    </xf>
    <xf numFmtId="0" fontId="22" fillId="0" borderId="126" xfId="0" applyFont="1" applyFill="1" applyBorder="1" applyAlignment="1">
      <alignment horizontal="center" vertical="center"/>
    </xf>
    <xf numFmtId="1" fontId="49" fillId="0" borderId="121" xfId="0" applyNumberFormat="1" applyFont="1" applyFill="1" applyBorder="1" applyAlignment="1">
      <alignment horizontal="center" vertical="center"/>
    </xf>
    <xf numFmtId="166" fontId="49" fillId="0" borderId="126" xfId="0" applyNumberFormat="1" applyFont="1" applyFill="1" applyBorder="1" applyAlignment="1">
      <alignment horizontal="center" vertical="center"/>
    </xf>
    <xf numFmtId="1" fontId="22" fillId="0" borderId="122" xfId="0" applyNumberFormat="1" applyFont="1" applyFill="1" applyBorder="1" applyAlignment="1">
      <alignment horizontal="center" vertical="center"/>
    </xf>
    <xf numFmtId="166" fontId="22" fillId="0" borderId="123" xfId="0" applyNumberFormat="1" applyFont="1" applyFill="1" applyBorder="1" applyAlignment="1">
      <alignment horizontal="center" vertical="center"/>
    </xf>
    <xf numFmtId="1" fontId="48" fillId="0" borderId="128" xfId="0" applyNumberFormat="1" applyFont="1" applyFill="1" applyBorder="1" applyAlignment="1">
      <alignment horizontal="center" vertical="center"/>
    </xf>
    <xf numFmtId="1" fontId="24" fillId="4" borderId="127" xfId="0" applyNumberFormat="1" applyFont="1" applyFill="1" applyBorder="1" applyAlignment="1">
      <alignment horizontal="center" vertical="center"/>
    </xf>
    <xf numFmtId="4" fontId="29" fillId="0" borderId="48" xfId="0" applyNumberFormat="1" applyFont="1" applyBorder="1" applyAlignment="1">
      <alignment horizontal="right"/>
    </xf>
    <xf numFmtId="167" fontId="51" fillId="5" borderId="49" xfId="0" applyNumberFormat="1" applyFont="1" applyFill="1" applyBorder="1" applyAlignment="1">
      <alignment horizontal="right" vertical="center" wrapText="1"/>
    </xf>
    <xf numFmtId="1" fontId="21" fillId="0" borderId="49" xfId="0" applyNumberFormat="1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1" fontId="22" fillId="0" borderId="51" xfId="0" applyNumberFormat="1" applyFont="1" applyFill="1" applyBorder="1" applyAlignment="1">
      <alignment horizontal="center" vertical="center"/>
    </xf>
    <xf numFmtId="166" fontId="22" fillId="0" borderId="50" xfId="0" applyNumberFormat="1" applyFont="1" applyFill="1" applyBorder="1" applyAlignment="1">
      <alignment horizontal="center" vertical="center"/>
    </xf>
    <xf numFmtId="1" fontId="22" fillId="0" borderId="49" xfId="0" applyNumberFormat="1" applyFont="1" applyFill="1" applyBorder="1" applyAlignment="1">
      <alignment horizontal="center" vertical="center"/>
    </xf>
    <xf numFmtId="166" fontId="22" fillId="0" borderId="52" xfId="0" applyNumberFormat="1" applyFont="1" applyFill="1" applyBorder="1" applyAlignment="1">
      <alignment horizontal="center" vertical="center"/>
    </xf>
    <xf numFmtId="1" fontId="21" fillId="0" borderId="49" xfId="0" applyNumberFormat="1" applyFont="1" applyFill="1" applyBorder="1" applyAlignment="1">
      <alignment horizontal="right" vertical="center"/>
    </xf>
    <xf numFmtId="167" fontId="21" fillId="0" borderId="52" xfId="0" applyNumberFormat="1" applyFont="1" applyFill="1" applyBorder="1" applyAlignment="1">
      <alignment horizontal="center" vertical="center"/>
    </xf>
    <xf numFmtId="1" fontId="24" fillId="4" borderId="53" xfId="0" applyNumberFormat="1" applyFont="1" applyFill="1" applyBorder="1" applyAlignment="1">
      <alignment horizontal="center" vertical="center"/>
    </xf>
    <xf numFmtId="1" fontId="48" fillId="0" borderId="50" xfId="0" applyNumberFormat="1" applyFont="1" applyFill="1" applyBorder="1" applyAlignment="1">
      <alignment horizontal="center" vertical="center"/>
    </xf>
    <xf numFmtId="49" fontId="27" fillId="0" borderId="95" xfId="0" applyNumberFormat="1" applyFont="1" applyFill="1" applyBorder="1" applyAlignment="1">
      <alignment horizontal="center" vertical="center" shrinkToFit="1"/>
    </xf>
    <xf numFmtId="49" fontId="27" fillId="0" borderId="92" xfId="0" applyNumberFormat="1" applyFont="1" applyFill="1" applyBorder="1" applyAlignment="1">
      <alignment horizontal="center" vertical="center" shrinkToFit="1"/>
    </xf>
    <xf numFmtId="49" fontId="27" fillId="2" borderId="92" xfId="0" applyNumberFormat="1" applyFont="1" applyFill="1" applyBorder="1" applyAlignment="1">
      <alignment horizontal="center" vertical="center" shrinkToFit="1"/>
    </xf>
    <xf numFmtId="49" fontId="27" fillId="2" borderId="111" xfId="0" applyNumberFormat="1" applyFont="1" applyFill="1" applyBorder="1" applyAlignment="1">
      <alignment horizontal="center" vertical="center" shrinkToFit="1"/>
    </xf>
    <xf numFmtId="49" fontId="27" fillId="2" borderId="94" xfId="0" applyNumberFormat="1" applyFont="1" applyFill="1" applyBorder="1" applyAlignment="1">
      <alignment horizontal="center" vertical="center" shrinkToFit="1"/>
    </xf>
    <xf numFmtId="49" fontId="27" fillId="2" borderId="93" xfId="0" applyNumberFormat="1" applyFont="1" applyFill="1" applyBorder="1" applyAlignment="1">
      <alignment horizontal="center" vertical="center" shrinkToFit="1"/>
    </xf>
    <xf numFmtId="49" fontId="27" fillId="2" borderId="90" xfId="0" applyNumberFormat="1" applyFont="1" applyFill="1" applyBorder="1" applyAlignment="1">
      <alignment horizontal="center" vertical="center" shrinkToFit="1"/>
    </xf>
    <xf numFmtId="49" fontId="27" fillId="2" borderId="97" xfId="0" applyNumberFormat="1" applyFont="1" applyFill="1" applyBorder="1" applyAlignment="1">
      <alignment horizontal="center" vertical="center" shrinkToFit="1"/>
    </xf>
    <xf numFmtId="49" fontId="27" fillId="2" borderId="91" xfId="0" applyNumberFormat="1" applyFont="1" applyFill="1" applyBorder="1" applyAlignment="1">
      <alignment horizontal="center" vertical="center" shrinkToFit="1"/>
    </xf>
    <xf numFmtId="2" fontId="26" fillId="0" borderId="26" xfId="0" applyNumberFormat="1" applyFont="1" applyFill="1" applyBorder="1" applyAlignment="1">
      <alignment vertical="center" shrinkToFit="1"/>
    </xf>
    <xf numFmtId="2" fontId="26" fillId="0" borderId="19" xfId="0" applyNumberFormat="1" applyFont="1" applyFill="1" applyBorder="1" applyAlignment="1">
      <alignment vertical="center" shrinkToFit="1"/>
    </xf>
    <xf numFmtId="2" fontId="26" fillId="0" borderId="12" xfId="0" applyNumberFormat="1" applyFont="1" applyFill="1" applyBorder="1" applyAlignment="1">
      <alignment vertical="center" shrinkToFit="1"/>
    </xf>
    <xf numFmtId="0" fontId="34" fillId="0" borderId="8" xfId="0" applyFont="1" applyFill="1" applyBorder="1" applyAlignment="1">
      <alignment horizontal="center"/>
    </xf>
    <xf numFmtId="0" fontId="35" fillId="0" borderId="0" xfId="0" applyFont="1" applyFill="1"/>
    <xf numFmtId="0" fontId="0" fillId="8" borderId="0" xfId="0" applyFill="1"/>
    <xf numFmtId="2" fontId="26" fillId="0" borderId="0" xfId="0" applyNumberFormat="1" applyFont="1" applyFill="1" applyBorder="1" applyAlignment="1">
      <alignment vertical="center" shrinkToFit="1"/>
    </xf>
    <xf numFmtId="0" fontId="0" fillId="0" borderId="0" xfId="0" applyFill="1"/>
    <xf numFmtId="1" fontId="46" fillId="0" borderId="115" xfId="0" applyNumberFormat="1" applyFont="1" applyFill="1" applyBorder="1" applyAlignment="1">
      <alignment horizontal="center" vertical="center" shrinkToFit="1"/>
    </xf>
    <xf numFmtId="167" fontId="51" fillId="6" borderId="54" xfId="0" applyNumberFormat="1" applyFont="1" applyFill="1" applyBorder="1" applyAlignment="1">
      <alignment horizontal="right" vertical="center" shrinkToFit="1"/>
    </xf>
    <xf numFmtId="1" fontId="21" fillId="0" borderId="14" xfId="0" applyNumberFormat="1" applyFont="1" applyFill="1" applyBorder="1" applyAlignment="1">
      <alignment vertical="center" shrinkToFit="1"/>
    </xf>
    <xf numFmtId="167" fontId="51" fillId="6" borderId="8" xfId="0" applyNumberFormat="1" applyFont="1" applyFill="1" applyBorder="1" applyAlignment="1">
      <alignment horizontal="right" vertical="center" shrinkToFit="1"/>
    </xf>
    <xf numFmtId="2" fontId="26" fillId="0" borderId="51" xfId="0" applyNumberFormat="1" applyFont="1" applyFill="1" applyBorder="1" applyAlignment="1">
      <alignment vertical="center" shrinkToFit="1"/>
    </xf>
    <xf numFmtId="2" fontId="26" fillId="0" borderId="2" xfId="0" applyNumberFormat="1" applyFont="1" applyFill="1" applyBorder="1" applyAlignment="1">
      <alignment vertical="center" shrinkToFit="1"/>
    </xf>
    <xf numFmtId="2" fontId="26" fillId="0" borderId="39" xfId="0" applyNumberFormat="1" applyFont="1" applyFill="1" applyBorder="1" applyAlignment="1">
      <alignment vertical="center" shrinkToFit="1"/>
    </xf>
    <xf numFmtId="1" fontId="49" fillId="0" borderId="26" xfId="0" applyNumberFormat="1" applyFont="1" applyFill="1" applyBorder="1" applyAlignment="1">
      <alignment horizontal="center" vertical="center"/>
    </xf>
    <xf numFmtId="166" fontId="49" fillId="0" borderId="29" xfId="0" applyNumberFormat="1" applyFont="1" applyFill="1" applyBorder="1" applyAlignment="1">
      <alignment horizontal="center" vertical="center"/>
    </xf>
    <xf numFmtId="1" fontId="43" fillId="2" borderId="9" xfId="0" applyNumberFormat="1" applyFont="1" applyFill="1" applyBorder="1" applyAlignment="1">
      <alignment horizontal="center" vertical="center"/>
    </xf>
    <xf numFmtId="166" fontId="43" fillId="0" borderId="11" xfId="0" applyNumberFormat="1" applyFont="1" applyFill="1" applyBorder="1" applyAlignment="1">
      <alignment horizontal="center" vertical="center"/>
    </xf>
    <xf numFmtId="1" fontId="43" fillId="0" borderId="12" xfId="0" applyNumberFormat="1" applyFont="1" applyFill="1" applyBorder="1" applyAlignment="1">
      <alignment horizontal="center" vertical="center"/>
    </xf>
    <xf numFmtId="166" fontId="32" fillId="0" borderId="134" xfId="0" applyNumberFormat="1" applyFont="1" applyFill="1" applyBorder="1" applyAlignment="1">
      <alignment horizontal="right" vertical="center" shrinkToFit="1"/>
    </xf>
    <xf numFmtId="1" fontId="26" fillId="2" borderId="21" xfId="0" applyNumberFormat="1" applyFont="1" applyFill="1" applyBorder="1" applyAlignment="1">
      <alignment horizontal="center" vertical="center" shrinkToFit="1"/>
    </xf>
    <xf numFmtId="1" fontId="48" fillId="0" borderId="71" xfId="0" applyNumberFormat="1" applyFont="1" applyFill="1" applyBorder="1" applyAlignment="1">
      <alignment horizontal="center" vertical="center"/>
    </xf>
    <xf numFmtId="4" fontId="29" fillId="0" borderId="144" xfId="0" applyNumberFormat="1" applyFont="1" applyFill="1" applyBorder="1" applyAlignment="1">
      <alignment horizontal="right" shrinkToFit="1"/>
    </xf>
    <xf numFmtId="167" fontId="51" fillId="5" borderId="143" xfId="0" applyNumberFormat="1" applyFont="1" applyFill="1" applyBorder="1" applyAlignment="1">
      <alignment horizontal="right" vertical="center" shrinkToFit="1"/>
    </xf>
    <xf numFmtId="1" fontId="37" fillId="2" borderId="144" xfId="0" applyNumberFormat="1" applyFont="1" applyFill="1" applyBorder="1" applyAlignment="1">
      <alignment vertical="center" shrinkToFit="1"/>
    </xf>
    <xf numFmtId="2" fontId="31" fillId="2" borderId="147" xfId="0" applyNumberFormat="1" applyFont="1" applyFill="1" applyBorder="1" applyAlignment="1">
      <alignment horizontal="center" vertical="center" shrinkToFit="1"/>
    </xf>
    <xf numFmtId="1" fontId="36" fillId="0" borderId="144" xfId="0" applyNumberFormat="1" applyFont="1" applyFill="1" applyBorder="1" applyAlignment="1">
      <alignment vertical="center" shrinkToFit="1"/>
    </xf>
    <xf numFmtId="166" fontId="31" fillId="0" borderId="147" xfId="0" applyNumberFormat="1" applyFont="1" applyFill="1" applyBorder="1" applyAlignment="1">
      <alignment vertical="center" shrinkToFit="1"/>
    </xf>
    <xf numFmtId="1" fontId="37" fillId="0" borderId="146" xfId="0" applyNumberFormat="1" applyFont="1" applyFill="1" applyBorder="1" applyAlignment="1">
      <alignment vertical="center" shrinkToFit="1"/>
    </xf>
    <xf numFmtId="166" fontId="17" fillId="0" borderId="148" xfId="0" applyNumberFormat="1" applyFont="1" applyFill="1" applyBorder="1" applyAlignment="1">
      <alignment horizontal="center" vertical="center" shrinkToFit="1"/>
    </xf>
    <xf numFmtId="1" fontId="17" fillId="4" borderId="143" xfId="0" applyNumberFormat="1" applyFont="1" applyFill="1" applyBorder="1" applyAlignment="1">
      <alignment horizontal="center" vertical="center" shrinkToFit="1"/>
    </xf>
    <xf numFmtId="1" fontId="46" fillId="0" borderId="150" xfId="0" applyNumberFormat="1" applyFont="1" applyFill="1" applyBorder="1" applyAlignment="1">
      <alignment horizontal="center" vertical="center" shrinkToFit="1"/>
    </xf>
    <xf numFmtId="1" fontId="43" fillId="0" borderId="149" xfId="0" applyNumberFormat="1" applyFont="1" applyFill="1" applyBorder="1" applyAlignment="1">
      <alignment vertical="center" shrinkToFit="1"/>
    </xf>
    <xf numFmtId="167" fontId="43" fillId="0" borderId="148" xfId="0" applyNumberFormat="1" applyFont="1" applyFill="1" applyBorder="1" applyAlignment="1">
      <alignment horizontal="center" vertical="center" shrinkToFit="1"/>
    </xf>
    <xf numFmtId="1" fontId="43" fillId="0" borderId="151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58" fillId="0" borderId="0" xfId="0" applyFont="1" applyAlignment="1">
      <alignment horizontal="left" vertical="top"/>
    </xf>
    <xf numFmtId="0" fontId="36" fillId="0" borderId="0" xfId="0" applyFont="1" applyAlignment="1">
      <alignment vertical="center"/>
    </xf>
    <xf numFmtId="0" fontId="56" fillId="8" borderId="82" xfId="0" applyFont="1" applyFill="1" applyBorder="1" applyAlignment="1">
      <alignment horizontal="center" vertical="center" wrapText="1"/>
    </xf>
    <xf numFmtId="49" fontId="62" fillId="0" borderId="132" xfId="0" applyNumberFormat="1" applyFont="1" applyBorder="1" applyAlignment="1">
      <alignment horizontal="center" vertical="center"/>
    </xf>
    <xf numFmtId="166" fontId="58" fillId="0" borderId="140" xfId="0" applyNumberFormat="1" applyFont="1" applyBorder="1" applyAlignment="1">
      <alignment horizontal="center" vertical="top"/>
    </xf>
    <xf numFmtId="166" fontId="63" fillId="0" borderId="140" xfId="8" applyNumberFormat="1" applyFont="1" applyFill="1" applyBorder="1" applyAlignment="1">
      <alignment horizontal="center" vertical="center"/>
    </xf>
    <xf numFmtId="166" fontId="63" fillId="0" borderId="140" xfId="8" applyNumberFormat="1" applyFont="1" applyBorder="1" applyAlignment="1">
      <alignment horizontal="center" vertical="center"/>
    </xf>
    <xf numFmtId="166" fontId="15" fillId="0" borderId="140" xfId="0" applyNumberFormat="1" applyFont="1" applyBorder="1" applyAlignment="1">
      <alignment horizontal="center" vertical="top" wrapText="1"/>
    </xf>
    <xf numFmtId="166" fontId="64" fillId="0" borderId="140" xfId="0" applyNumberFormat="1" applyFont="1" applyBorder="1" applyAlignment="1">
      <alignment horizontal="center" vertical="top" wrapText="1"/>
    </xf>
    <xf numFmtId="171" fontId="15" fillId="0" borderId="132" xfId="0" applyNumberFormat="1" applyFont="1" applyFill="1" applyBorder="1" applyAlignment="1">
      <alignment horizontal="center" vertical="center"/>
    </xf>
    <xf numFmtId="171" fontId="58" fillId="0" borderId="132" xfId="0" applyNumberFormat="1" applyFont="1" applyFill="1" applyBorder="1" applyAlignment="1">
      <alignment horizontal="center" vertical="center"/>
    </xf>
    <xf numFmtId="171" fontId="58" fillId="0" borderId="141" xfId="0" applyNumberFormat="1" applyFont="1" applyFill="1" applyBorder="1" applyAlignment="1">
      <alignment horizontal="center" vertical="center"/>
    </xf>
    <xf numFmtId="167" fontId="50" fillId="6" borderId="136" xfId="0" applyNumberFormat="1" applyFont="1" applyFill="1" applyBorder="1" applyAlignment="1">
      <alignment horizontal="center" vertical="center" wrapText="1"/>
    </xf>
    <xf numFmtId="1" fontId="49" fillId="0" borderId="136" xfId="0" applyNumberFormat="1" applyFont="1" applyFill="1" applyBorder="1" applyAlignment="1">
      <alignment horizontal="center" vertical="center"/>
    </xf>
    <xf numFmtId="0" fontId="22" fillId="0" borderId="138" xfId="0" applyFont="1" applyFill="1" applyBorder="1" applyAlignment="1">
      <alignment horizontal="center" vertical="center"/>
    </xf>
    <xf numFmtId="1" fontId="49" fillId="0" borderId="133" xfId="0" applyNumberFormat="1" applyFont="1" applyFill="1" applyBorder="1" applyAlignment="1">
      <alignment horizontal="center" vertical="center"/>
    </xf>
    <xf numFmtId="166" fontId="49" fillId="0" borderId="138" xfId="0" applyNumberFormat="1" applyFont="1" applyFill="1" applyBorder="1" applyAlignment="1">
      <alignment horizontal="center" vertical="center"/>
    </xf>
    <xf numFmtId="1" fontId="22" fillId="0" borderId="136" xfId="0" applyNumberFormat="1" applyFont="1" applyFill="1" applyBorder="1" applyAlignment="1">
      <alignment horizontal="center" vertical="center"/>
    </xf>
    <xf numFmtId="166" fontId="22" fillId="0" borderId="139" xfId="0" applyNumberFormat="1" applyFont="1" applyFill="1" applyBorder="1" applyAlignment="1">
      <alignment horizontal="center" vertical="center"/>
    </xf>
    <xf numFmtId="1" fontId="24" fillId="4" borderId="81" xfId="0" applyNumberFormat="1" applyFont="1" applyFill="1" applyBorder="1" applyAlignment="1">
      <alignment horizontal="center" vertical="center"/>
    </xf>
    <xf numFmtId="1" fontId="21" fillId="0" borderId="77" xfId="0" applyNumberFormat="1" applyFont="1" applyFill="1" applyBorder="1" applyAlignment="1">
      <alignment horizontal="right" vertical="center"/>
    </xf>
    <xf numFmtId="167" fontId="21" fillId="0" borderId="71" xfId="0" applyNumberFormat="1" applyFont="1" applyFill="1" applyBorder="1" applyAlignment="1">
      <alignment horizontal="center" vertical="center"/>
    </xf>
    <xf numFmtId="2" fontId="31" fillId="2" borderId="13" xfId="0" applyNumberFormat="1" applyFont="1" applyFill="1" applyBorder="1" applyAlignment="1">
      <alignment horizontal="center" vertical="center" shrinkToFit="1"/>
    </xf>
    <xf numFmtId="2" fontId="31" fillId="2" borderId="20" xfId="0" applyNumberFormat="1" applyFont="1" applyFill="1" applyBorder="1" applyAlignment="1">
      <alignment horizontal="center" vertical="center" shrinkToFit="1"/>
    </xf>
    <xf numFmtId="2" fontId="31" fillId="2" borderId="69" xfId="0" applyNumberFormat="1" applyFont="1" applyFill="1" applyBorder="1" applyAlignment="1">
      <alignment horizontal="center" vertical="center" shrinkToFit="1"/>
    </xf>
    <xf numFmtId="1" fontId="5" fillId="2" borderId="19" xfId="0" applyNumberFormat="1" applyFont="1" applyFill="1" applyBorder="1" applyAlignment="1">
      <alignment vertical="center" shrinkToFit="1"/>
    </xf>
    <xf numFmtId="1" fontId="5" fillId="0" borderId="154" xfId="0" applyNumberFormat="1" applyFont="1" applyFill="1" applyBorder="1" applyAlignment="1">
      <alignment vertical="center" shrinkToFit="1"/>
    </xf>
    <xf numFmtId="166" fontId="21" fillId="0" borderId="63" xfId="0" applyNumberFormat="1" applyFont="1" applyFill="1" applyBorder="1" applyAlignment="1">
      <alignment vertical="center" shrinkToFit="1"/>
    </xf>
    <xf numFmtId="1" fontId="36" fillId="2" borderId="154" xfId="0" applyNumberFormat="1" applyFont="1" applyFill="1" applyBorder="1" applyAlignment="1">
      <alignment vertical="center" shrinkToFit="1"/>
    </xf>
    <xf numFmtId="166" fontId="31" fillId="2" borderId="63" xfId="0" applyNumberFormat="1" applyFont="1" applyFill="1" applyBorder="1" applyAlignment="1">
      <alignment vertical="center" shrinkToFit="1"/>
    </xf>
    <xf numFmtId="1" fontId="36" fillId="2" borderId="155" xfId="0" applyNumberFormat="1" applyFont="1" applyFill="1" applyBorder="1" applyAlignment="1">
      <alignment vertical="center" shrinkToFit="1"/>
    </xf>
    <xf numFmtId="166" fontId="31" fillId="2" borderId="64" xfId="0" applyNumberFormat="1" applyFont="1" applyFill="1" applyBorder="1" applyAlignment="1">
      <alignment vertical="center" shrinkToFit="1"/>
    </xf>
    <xf numFmtId="1" fontId="36" fillId="2" borderId="77" xfId="0" applyNumberFormat="1" applyFont="1" applyFill="1" applyBorder="1" applyAlignment="1">
      <alignment vertical="center" shrinkToFit="1"/>
    </xf>
    <xf numFmtId="166" fontId="31" fillId="2" borderId="71" xfId="0" applyNumberFormat="1" applyFont="1" applyFill="1" applyBorder="1" applyAlignment="1">
      <alignment vertical="center" shrinkToFit="1"/>
    </xf>
    <xf numFmtId="1" fontId="17" fillId="4" borderId="151" xfId="0" applyNumberFormat="1" applyFont="1" applyFill="1" applyBorder="1" applyAlignment="1">
      <alignment horizontal="center" vertical="center" shrinkToFit="1"/>
    </xf>
    <xf numFmtId="166" fontId="31" fillId="2" borderId="13" xfId="0" applyNumberFormat="1" applyFont="1" applyFill="1" applyBorder="1" applyAlignment="1">
      <alignment horizontal="center" vertical="center" shrinkToFit="1"/>
    </xf>
    <xf numFmtId="166" fontId="21" fillId="2" borderId="20" xfId="0" applyNumberFormat="1" applyFont="1" applyFill="1" applyBorder="1" applyAlignment="1">
      <alignment horizontal="center" vertical="center" shrinkToFit="1"/>
    </xf>
    <xf numFmtId="166" fontId="31" fillId="2" borderId="69" xfId="0" applyNumberFormat="1" applyFont="1" applyFill="1" applyBorder="1" applyAlignment="1">
      <alignment horizontal="center" vertical="center" shrinkToFit="1"/>
    </xf>
    <xf numFmtId="1" fontId="17" fillId="0" borderId="154" xfId="0" applyNumberFormat="1" applyFont="1" applyFill="1" applyBorder="1" applyAlignment="1">
      <alignment horizontal="right" vertical="center" shrinkToFit="1"/>
    </xf>
    <xf numFmtId="167" fontId="17" fillId="0" borderId="63" xfId="0" applyNumberFormat="1" applyFont="1" applyFill="1" applyBorder="1" applyAlignment="1">
      <alignment horizontal="center" vertical="center" shrinkToFit="1"/>
    </xf>
    <xf numFmtId="167" fontId="17" fillId="2" borderId="63" xfId="0" applyNumberFormat="1" applyFont="1" applyFill="1" applyBorder="1" applyAlignment="1">
      <alignment horizontal="center" vertical="center" shrinkToFit="1"/>
    </xf>
    <xf numFmtId="1" fontId="31" fillId="2" borderId="154" xfId="0" applyNumberFormat="1" applyFont="1" applyFill="1" applyBorder="1" applyAlignment="1">
      <alignment horizontal="right" vertical="center" shrinkToFit="1"/>
    </xf>
    <xf numFmtId="1" fontId="21" fillId="2" borderId="155" xfId="0" applyNumberFormat="1" applyFont="1" applyFill="1" applyBorder="1" applyAlignment="1">
      <alignment horizontal="right" vertical="center" shrinkToFit="1"/>
    </xf>
    <xf numFmtId="167" fontId="21" fillId="2" borderId="64" xfId="0" applyNumberFormat="1" applyFont="1" applyFill="1" applyBorder="1" applyAlignment="1">
      <alignment horizontal="center" vertical="center" shrinkToFit="1"/>
    </xf>
    <xf numFmtId="1" fontId="43" fillId="0" borderId="156" xfId="0" applyNumberFormat="1" applyFont="1" applyFill="1" applyBorder="1" applyAlignment="1">
      <alignment horizontal="right" vertical="center" shrinkToFit="1"/>
    </xf>
    <xf numFmtId="1" fontId="46" fillId="0" borderId="157" xfId="0" applyNumberFormat="1" applyFont="1" applyFill="1" applyBorder="1" applyAlignment="1">
      <alignment horizontal="center" vertical="center" shrinkToFit="1"/>
    </xf>
    <xf numFmtId="0" fontId="44" fillId="0" borderId="0" xfId="0" applyFont="1" applyFill="1" applyBorder="1"/>
    <xf numFmtId="3" fontId="66" fillId="0" borderId="0" xfId="0" applyNumberFormat="1" applyFont="1" applyBorder="1"/>
    <xf numFmtId="4" fontId="29" fillId="0" borderId="60" xfId="0" applyNumberFormat="1" applyFont="1" applyBorder="1" applyAlignment="1">
      <alignment horizontal="right"/>
    </xf>
    <xf numFmtId="167" fontId="51" fillId="5" borderId="58" xfId="0" applyNumberFormat="1" applyFont="1" applyFill="1" applyBorder="1" applyAlignment="1">
      <alignment horizontal="right" vertical="center" wrapText="1"/>
    </xf>
    <xf numFmtId="1" fontId="21" fillId="0" borderId="58" xfId="0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1" fontId="22" fillId="0" borderId="55" xfId="0" applyNumberFormat="1" applyFont="1" applyFill="1" applyBorder="1" applyAlignment="1">
      <alignment horizontal="center" vertical="center"/>
    </xf>
    <xf numFmtId="166" fontId="22" fillId="0" borderId="57" xfId="0" applyNumberFormat="1" applyFont="1" applyFill="1" applyBorder="1" applyAlignment="1">
      <alignment horizontal="center" vertical="center"/>
    </xf>
    <xf numFmtId="1" fontId="30" fillId="0" borderId="58" xfId="0" applyNumberFormat="1" applyFont="1" applyFill="1" applyBorder="1" applyAlignment="1">
      <alignment horizontal="center" vertical="center"/>
    </xf>
    <xf numFmtId="166" fontId="30" fillId="0" borderId="59" xfId="0" applyNumberFormat="1" applyFont="1" applyFill="1" applyBorder="1" applyAlignment="1">
      <alignment horizontal="center" vertical="center"/>
    </xf>
    <xf numFmtId="1" fontId="21" fillId="0" borderId="158" xfId="0" applyNumberFormat="1" applyFont="1" applyFill="1" applyBorder="1" applyAlignment="1">
      <alignment horizontal="right" vertical="center"/>
    </xf>
    <xf numFmtId="167" fontId="21" fillId="0" borderId="161" xfId="0" applyNumberFormat="1" applyFont="1" applyFill="1" applyBorder="1" applyAlignment="1">
      <alignment horizontal="center" vertical="center"/>
    </xf>
    <xf numFmtId="1" fontId="24" fillId="4" borderId="162" xfId="0" applyNumberFormat="1" applyFont="1" applyFill="1" applyBorder="1" applyAlignment="1">
      <alignment horizontal="center" vertical="center"/>
    </xf>
    <xf numFmtId="1" fontId="48" fillId="0" borderId="16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166" fontId="39" fillId="2" borderId="64" xfId="0" applyNumberFormat="1" applyFont="1" applyFill="1" applyBorder="1" applyAlignment="1">
      <alignment vertical="center" shrinkToFit="1"/>
    </xf>
    <xf numFmtId="166" fontId="17" fillId="2" borderId="20" xfId="0" applyNumberFormat="1" applyFont="1" applyFill="1" applyBorder="1" applyAlignment="1">
      <alignment horizontal="center" vertical="center" shrinkToFit="1"/>
    </xf>
    <xf numFmtId="1" fontId="31" fillId="2" borderId="155" xfId="0" applyNumberFormat="1" applyFont="1" applyFill="1" applyBorder="1" applyAlignment="1">
      <alignment horizontal="right" vertical="center" shrinkToFit="1"/>
    </xf>
    <xf numFmtId="167" fontId="17" fillId="2" borderId="64" xfId="0" applyNumberFormat="1" applyFont="1" applyFill="1" applyBorder="1" applyAlignment="1">
      <alignment horizontal="center" vertical="center" shrinkToFit="1"/>
    </xf>
    <xf numFmtId="49" fontId="27" fillId="2" borderId="96" xfId="0" applyNumberFormat="1" applyFont="1" applyFill="1" applyBorder="1" applyAlignment="1">
      <alignment horizontal="center" vertical="center" shrinkToFit="1"/>
    </xf>
    <xf numFmtId="0" fontId="34" fillId="0" borderId="160" xfId="0" applyFont="1" applyBorder="1" applyAlignment="1">
      <alignment horizontal="center"/>
    </xf>
    <xf numFmtId="1" fontId="43" fillId="4" borderId="14" xfId="0" applyNumberFormat="1" applyFont="1" applyFill="1" applyBorder="1" applyAlignment="1">
      <alignment horizontal="center" vertical="center" shrinkToFit="1"/>
    </xf>
    <xf numFmtId="166" fontId="32" fillId="2" borderId="167" xfId="0" applyNumberFormat="1" applyFont="1" applyFill="1" applyBorder="1" applyAlignment="1">
      <alignment horizontal="right" vertical="center" shrinkToFit="1"/>
    </xf>
    <xf numFmtId="4" fontId="29" fillId="2" borderId="55" xfId="0" applyNumberFormat="1" applyFont="1" applyFill="1" applyBorder="1" applyAlignment="1">
      <alignment horizontal="right" shrinkToFit="1"/>
    </xf>
    <xf numFmtId="1" fontId="36" fillId="2" borderId="55" xfId="0" applyNumberFormat="1" applyFont="1" applyFill="1" applyBorder="1" applyAlignment="1">
      <alignment vertical="center" shrinkToFit="1"/>
    </xf>
    <xf numFmtId="2" fontId="31" fillId="2" borderId="59" xfId="0" applyNumberFormat="1" applyFont="1" applyFill="1" applyBorder="1" applyAlignment="1">
      <alignment horizontal="center" vertical="center" shrinkToFit="1"/>
    </xf>
    <xf numFmtId="1" fontId="36" fillId="2" borderId="158" xfId="0" applyNumberFormat="1" applyFont="1" applyFill="1" applyBorder="1" applyAlignment="1">
      <alignment vertical="center" shrinkToFit="1"/>
    </xf>
    <xf numFmtId="166" fontId="31" fillId="2" borderId="161" xfId="0" applyNumberFormat="1" applyFont="1" applyFill="1" applyBorder="1" applyAlignment="1">
      <alignment vertical="center" shrinkToFit="1"/>
    </xf>
    <xf numFmtId="166" fontId="31" fillId="2" borderId="59" xfId="0" applyNumberFormat="1" applyFont="1" applyFill="1" applyBorder="1" applyAlignment="1">
      <alignment horizontal="center" vertical="center" shrinkToFit="1"/>
    </xf>
    <xf numFmtId="1" fontId="21" fillId="2" borderId="158" xfId="0" applyNumberFormat="1" applyFont="1" applyFill="1" applyBorder="1" applyAlignment="1">
      <alignment horizontal="right" vertical="center" shrinkToFit="1"/>
    </xf>
    <xf numFmtId="167" fontId="21" fillId="2" borderId="161" xfId="0" applyNumberFormat="1" applyFont="1" applyFill="1" applyBorder="1" applyAlignment="1">
      <alignment horizontal="center" vertical="center" shrinkToFit="1"/>
    </xf>
    <xf numFmtId="1" fontId="17" fillId="4" borderId="168" xfId="0" applyNumberFormat="1" applyFont="1" applyFill="1" applyBorder="1" applyAlignment="1">
      <alignment horizontal="center" vertical="center" shrinkToFit="1"/>
    </xf>
    <xf numFmtId="1" fontId="46" fillId="2" borderId="161" xfId="0" applyNumberFormat="1" applyFont="1" applyFill="1" applyBorder="1" applyAlignment="1">
      <alignment horizontal="center" vertical="center" shrinkToFit="1"/>
    </xf>
    <xf numFmtId="1" fontId="17" fillId="2" borderId="77" xfId="0" applyNumberFormat="1" applyFont="1" applyFill="1" applyBorder="1" applyAlignment="1">
      <alignment horizontal="right" vertical="center" shrinkToFit="1"/>
    </xf>
    <xf numFmtId="167" fontId="17" fillId="2" borderId="71" xfId="0" applyNumberFormat="1" applyFont="1" applyFill="1" applyBorder="1" applyAlignment="1">
      <alignment horizontal="center" vertical="center" shrinkToFit="1"/>
    </xf>
    <xf numFmtId="166" fontId="32" fillId="2" borderId="100" xfId="0" applyNumberFormat="1" applyFont="1" applyFill="1" applyBorder="1" applyAlignment="1">
      <alignment horizontal="right" vertical="center" shrinkToFit="1"/>
    </xf>
    <xf numFmtId="166" fontId="32" fillId="2" borderId="166" xfId="0" applyNumberFormat="1" applyFont="1" applyFill="1" applyBorder="1" applyAlignment="1">
      <alignment horizontal="right" vertical="center" shrinkToFit="1"/>
    </xf>
    <xf numFmtId="0" fontId="33" fillId="0" borderId="10" xfId="0" applyFont="1" applyFill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3" fillId="0" borderId="60" xfId="0" applyFont="1" applyBorder="1" applyAlignment="1">
      <alignment horizontal="left" vertical="center"/>
    </xf>
    <xf numFmtId="0" fontId="33" fillId="0" borderId="169" xfId="0" applyFont="1" applyBorder="1" applyAlignment="1">
      <alignment horizontal="left" vertical="center"/>
    </xf>
    <xf numFmtId="4" fontId="67" fillId="0" borderId="0" xfId="0" applyNumberFormat="1" applyFont="1" applyBorder="1" applyAlignment="1">
      <alignment horizontal="right"/>
    </xf>
    <xf numFmtId="167" fontId="68" fillId="0" borderId="0" xfId="0" applyNumberFormat="1" applyFont="1" applyBorder="1" applyAlignment="1">
      <alignment horizontal="right" vertical="center"/>
    </xf>
    <xf numFmtId="0" fontId="67" fillId="0" borderId="0" xfId="0" applyFont="1" applyBorder="1"/>
    <xf numFmtId="49" fontId="27" fillId="2" borderId="172" xfId="0" applyNumberFormat="1" applyFont="1" applyFill="1" applyBorder="1" applyAlignment="1">
      <alignment horizontal="center" vertical="center" shrinkToFit="1"/>
    </xf>
    <xf numFmtId="166" fontId="32" fillId="0" borderId="173" xfId="0" applyNumberFormat="1" applyFont="1" applyFill="1" applyBorder="1" applyAlignment="1">
      <alignment horizontal="right" vertical="center" shrinkToFit="1"/>
    </xf>
    <xf numFmtId="0" fontId="33" fillId="0" borderId="175" xfId="0" applyFont="1" applyFill="1" applyBorder="1" applyAlignment="1">
      <alignment horizontal="left" vertical="center"/>
    </xf>
    <xf numFmtId="0" fontId="34" fillId="0" borderId="170" xfId="0" applyFont="1" applyBorder="1" applyAlignment="1">
      <alignment horizontal="center"/>
    </xf>
    <xf numFmtId="4" fontId="29" fillId="2" borderId="171" xfId="0" applyNumberFormat="1" applyFont="1" applyFill="1" applyBorder="1" applyAlignment="1">
      <alignment horizontal="right" shrinkToFit="1"/>
    </xf>
    <xf numFmtId="167" fontId="51" fillId="5" borderId="174" xfId="0" applyNumberFormat="1" applyFont="1" applyFill="1" applyBorder="1" applyAlignment="1">
      <alignment horizontal="right" vertical="center" shrinkToFit="1"/>
    </xf>
    <xf numFmtId="1" fontId="36" fillId="2" borderId="171" xfId="0" applyNumberFormat="1" applyFont="1" applyFill="1" applyBorder="1" applyAlignment="1">
      <alignment vertical="center" shrinkToFit="1"/>
    </xf>
    <xf numFmtId="2" fontId="31" fillId="2" borderId="176" xfId="0" applyNumberFormat="1" applyFont="1" applyFill="1" applyBorder="1" applyAlignment="1">
      <alignment horizontal="center" vertical="center" shrinkToFit="1"/>
    </xf>
    <xf numFmtId="1" fontId="36" fillId="2" borderId="177" xfId="0" applyNumberFormat="1" applyFont="1" applyFill="1" applyBorder="1" applyAlignment="1">
      <alignment vertical="center" shrinkToFit="1"/>
    </xf>
    <xf numFmtId="166" fontId="39" fillId="2" borderId="178" xfId="0" applyNumberFormat="1" applyFont="1" applyFill="1" applyBorder="1" applyAlignment="1">
      <alignment vertical="center" shrinkToFit="1"/>
    </xf>
    <xf numFmtId="166" fontId="17" fillId="2" borderId="176" xfId="0" applyNumberFormat="1" applyFont="1" applyFill="1" applyBorder="1" applyAlignment="1">
      <alignment horizontal="center" vertical="center" shrinkToFit="1"/>
    </xf>
    <xf numFmtId="1" fontId="21" fillId="2" borderId="177" xfId="0" applyNumberFormat="1" applyFont="1" applyFill="1" applyBorder="1" applyAlignment="1">
      <alignment horizontal="right" vertical="center" shrinkToFit="1"/>
    </xf>
    <xf numFmtId="167" fontId="21" fillId="2" borderId="178" xfId="0" applyNumberFormat="1" applyFont="1" applyFill="1" applyBorder="1" applyAlignment="1">
      <alignment horizontal="center" vertical="center" shrinkToFit="1"/>
    </xf>
    <xf numFmtId="1" fontId="17" fillId="4" borderId="179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vertical="center" shrinkToFit="1"/>
    </xf>
    <xf numFmtId="166" fontId="31" fillId="0" borderId="22" xfId="0" applyNumberFormat="1" applyFont="1" applyFill="1" applyBorder="1" applyAlignment="1">
      <alignment vertical="center" shrinkToFit="1"/>
    </xf>
    <xf numFmtId="1" fontId="46" fillId="0" borderId="5" xfId="0" applyNumberFormat="1" applyFont="1" applyFill="1" applyBorder="1" applyAlignment="1">
      <alignment horizontal="center" vertical="center" shrinkToFit="1"/>
    </xf>
    <xf numFmtId="167" fontId="51" fillId="5" borderId="160" xfId="0" applyNumberFormat="1" applyFont="1" applyFill="1" applyBorder="1" applyAlignment="1">
      <alignment horizontal="right" vertical="center" shrinkToFit="1"/>
    </xf>
    <xf numFmtId="1" fontId="5" fillId="0" borderId="55" xfId="0" applyNumberFormat="1" applyFont="1" applyFill="1" applyBorder="1" applyAlignment="1">
      <alignment vertical="center" shrinkToFit="1"/>
    </xf>
    <xf numFmtId="2" fontId="21" fillId="0" borderId="59" xfId="0" applyNumberFormat="1" applyFont="1" applyFill="1" applyBorder="1" applyAlignment="1">
      <alignment horizontal="center" vertical="center" shrinkToFit="1"/>
    </xf>
    <xf numFmtId="1" fontId="5" fillId="0" borderId="58" xfId="0" applyNumberFormat="1" applyFont="1" applyFill="1" applyBorder="1" applyAlignment="1">
      <alignment vertical="center" shrinkToFit="1"/>
    </xf>
    <xf numFmtId="166" fontId="21" fillId="0" borderId="57" xfId="0" applyNumberFormat="1" applyFont="1" applyFill="1" applyBorder="1" applyAlignment="1">
      <alignment vertical="center" shrinkToFit="1"/>
    </xf>
    <xf numFmtId="166" fontId="21" fillId="0" borderId="59" xfId="0" applyNumberFormat="1" applyFont="1" applyFill="1" applyBorder="1" applyAlignment="1">
      <alignment horizontal="center" vertical="center" shrinkToFit="1"/>
    </xf>
    <xf numFmtId="4" fontId="29" fillId="0" borderId="185" xfId="0" applyNumberFormat="1" applyFont="1" applyFill="1" applyBorder="1" applyAlignment="1">
      <alignment horizontal="right" shrinkToFit="1"/>
    </xf>
    <xf numFmtId="167" fontId="24" fillId="5" borderId="182" xfId="0" applyNumberFormat="1" applyFont="1" applyFill="1" applyBorder="1" applyAlignment="1">
      <alignment horizontal="right" vertical="center" shrinkToFit="1"/>
    </xf>
    <xf numFmtId="1" fontId="36" fillId="2" borderId="184" xfId="0" applyNumberFormat="1" applyFont="1" applyFill="1" applyBorder="1" applyAlignment="1">
      <alignment vertical="center" shrinkToFit="1"/>
    </xf>
    <xf numFmtId="2" fontId="31" fillId="0" borderId="186" xfId="0" applyNumberFormat="1" applyFont="1" applyFill="1" applyBorder="1" applyAlignment="1">
      <alignment horizontal="center" vertical="center" shrinkToFit="1"/>
    </xf>
    <xf numFmtId="1" fontId="36" fillId="0" borderId="182" xfId="0" applyNumberFormat="1" applyFont="1" applyFill="1" applyBorder="1" applyAlignment="1">
      <alignment vertical="center" shrinkToFit="1"/>
    </xf>
    <xf numFmtId="166" fontId="31" fillId="0" borderId="186" xfId="0" applyNumberFormat="1" applyFont="1" applyFill="1" applyBorder="1" applyAlignment="1">
      <alignment vertical="center" shrinkToFit="1"/>
    </xf>
    <xf numFmtId="1" fontId="5" fillId="0" borderId="184" xfId="0" applyNumberFormat="1" applyFont="1" applyFill="1" applyBorder="1" applyAlignment="1">
      <alignment vertical="center" shrinkToFit="1"/>
    </xf>
    <xf numFmtId="166" fontId="21" fillId="0" borderId="187" xfId="0" applyNumberFormat="1" applyFont="1" applyFill="1" applyBorder="1" applyAlignment="1">
      <alignment horizontal="center" vertical="center" shrinkToFit="1"/>
    </xf>
    <xf numFmtId="1" fontId="17" fillId="0" borderId="188" xfId="0" applyNumberFormat="1" applyFont="1" applyFill="1" applyBorder="1" applyAlignment="1">
      <alignment horizontal="right" vertical="center" shrinkToFit="1"/>
    </xf>
    <xf numFmtId="167" fontId="17" fillId="0" borderId="187" xfId="0" applyNumberFormat="1" applyFont="1" applyFill="1" applyBorder="1" applyAlignment="1">
      <alignment horizontal="center" vertical="center" shrinkToFit="1"/>
    </xf>
    <xf numFmtId="1" fontId="17" fillId="4" borderId="188" xfId="0" applyNumberFormat="1" applyFont="1" applyFill="1" applyBorder="1" applyAlignment="1">
      <alignment horizontal="center" vertical="center" shrinkToFit="1"/>
    </xf>
    <xf numFmtId="1" fontId="46" fillId="2" borderId="83" xfId="0" applyNumberFormat="1" applyFont="1" applyFill="1" applyBorder="1" applyAlignment="1">
      <alignment horizontal="center" vertical="center" shrinkToFit="1"/>
    </xf>
    <xf numFmtId="2" fontId="31" fillId="0" borderId="13" xfId="0" applyNumberFormat="1" applyFont="1" applyFill="1" applyBorder="1" applyAlignment="1">
      <alignment horizontal="center" vertical="center" shrinkToFit="1"/>
    </xf>
    <xf numFmtId="1" fontId="36" fillId="0" borderId="154" xfId="0" applyNumberFormat="1" applyFont="1" applyFill="1" applyBorder="1" applyAlignment="1">
      <alignment vertical="center" shrinkToFit="1"/>
    </xf>
    <xf numFmtId="166" fontId="39" fillId="0" borderId="63" xfId="0" applyNumberFormat="1" applyFont="1" applyFill="1" applyBorder="1" applyAlignment="1">
      <alignment vertical="center" shrinkToFit="1"/>
    </xf>
    <xf numFmtId="1" fontId="31" fillId="0" borderId="154" xfId="0" applyNumberFormat="1" applyFont="1" applyFill="1" applyBorder="1" applyAlignment="1">
      <alignment horizontal="right" vertical="center" shrinkToFit="1"/>
    </xf>
    <xf numFmtId="2" fontId="26" fillId="0" borderId="121" xfId="0" applyNumberFormat="1" applyFont="1" applyFill="1" applyBorder="1" applyAlignment="1">
      <alignment horizontal="left" vertical="center" shrinkToFit="1"/>
    </xf>
    <xf numFmtId="49" fontId="27" fillId="2" borderId="109" xfId="0" applyNumberFormat="1" applyFont="1" applyFill="1" applyBorder="1" applyAlignment="1">
      <alignment horizontal="center" vertical="center" shrinkToFit="1"/>
    </xf>
    <xf numFmtId="166" fontId="32" fillId="2" borderId="180" xfId="0" applyNumberFormat="1" applyFont="1" applyFill="1" applyBorder="1" applyAlignment="1">
      <alignment horizontal="right" vertical="center" shrinkToFit="1"/>
    </xf>
    <xf numFmtId="0" fontId="33" fillId="0" borderId="125" xfId="0" applyFont="1" applyBorder="1" applyAlignment="1">
      <alignment horizontal="left" vertical="center"/>
    </xf>
    <xf numFmtId="0" fontId="34" fillId="0" borderId="120" xfId="0" applyFont="1" applyBorder="1" applyAlignment="1">
      <alignment horizontal="center"/>
    </xf>
    <xf numFmtId="4" fontId="29" fillId="2" borderId="121" xfId="0" applyNumberFormat="1" applyFont="1" applyFill="1" applyBorder="1" applyAlignment="1">
      <alignment horizontal="right" shrinkToFit="1"/>
    </xf>
    <xf numFmtId="1" fontId="36" fillId="2" borderId="121" xfId="0" applyNumberFormat="1" applyFont="1" applyFill="1" applyBorder="1" applyAlignment="1">
      <alignment vertical="center" shrinkToFit="1"/>
    </xf>
    <xf numFmtId="2" fontId="31" fillId="2" borderId="123" xfId="0" applyNumberFormat="1" applyFont="1" applyFill="1" applyBorder="1" applyAlignment="1">
      <alignment horizontal="center" vertical="center" shrinkToFit="1"/>
    </xf>
    <xf numFmtId="1" fontId="36" fillId="2" borderId="129" xfId="0" applyNumberFormat="1" applyFont="1" applyFill="1" applyBorder="1" applyAlignment="1">
      <alignment vertical="center" shrinkToFit="1"/>
    </xf>
    <xf numFmtId="166" fontId="31" fillId="2" borderId="128" xfId="0" applyNumberFormat="1" applyFont="1" applyFill="1" applyBorder="1" applyAlignment="1">
      <alignment vertical="center" shrinkToFit="1"/>
    </xf>
    <xf numFmtId="166" fontId="31" fillId="2" borderId="123" xfId="0" applyNumberFormat="1" applyFont="1" applyFill="1" applyBorder="1" applyAlignment="1">
      <alignment horizontal="center" vertical="center" shrinkToFit="1"/>
    </xf>
    <xf numFmtId="1" fontId="17" fillId="2" borderId="129" xfId="0" applyNumberFormat="1" applyFont="1" applyFill="1" applyBorder="1" applyAlignment="1">
      <alignment horizontal="right" vertical="center" shrinkToFit="1"/>
    </xf>
    <xf numFmtId="167" fontId="17" fillId="2" borderId="128" xfId="0" applyNumberFormat="1" applyFont="1" applyFill="1" applyBorder="1" applyAlignment="1">
      <alignment horizontal="center" vertical="center" shrinkToFit="1"/>
    </xf>
    <xf numFmtId="1" fontId="17" fillId="4" borderId="189" xfId="0" applyNumberFormat="1" applyFont="1" applyFill="1" applyBorder="1" applyAlignment="1">
      <alignment horizontal="center" vertical="center" shrinkToFit="1"/>
    </xf>
    <xf numFmtId="1" fontId="46" fillId="2" borderId="128" xfId="0" applyNumberFormat="1" applyFont="1" applyFill="1" applyBorder="1" applyAlignment="1">
      <alignment horizontal="center" vertical="center" shrinkToFit="1"/>
    </xf>
    <xf numFmtId="1" fontId="40" fillId="2" borderId="51" xfId="0" applyNumberFormat="1" applyFont="1" applyFill="1" applyBorder="1" applyAlignment="1">
      <alignment horizontal="right" vertical="center" shrinkToFit="1"/>
    </xf>
    <xf numFmtId="2" fontId="31" fillId="2" borderId="50" xfId="0" applyNumberFormat="1" applyFont="1" applyFill="1" applyBorder="1" applyAlignment="1">
      <alignment horizontal="center" vertical="center" shrinkToFit="1"/>
    </xf>
    <xf numFmtId="1" fontId="36" fillId="2" borderId="49" xfId="0" applyNumberFormat="1" applyFont="1" applyFill="1" applyBorder="1" applyAlignment="1">
      <alignment horizontal="right" vertical="center" shrinkToFit="1"/>
    </xf>
    <xf numFmtId="166" fontId="21" fillId="2" borderId="50" xfId="0" applyNumberFormat="1" applyFont="1" applyFill="1" applyBorder="1" applyAlignment="1">
      <alignment horizontal="right" vertical="center" shrinkToFit="1"/>
    </xf>
    <xf numFmtId="1" fontId="36" fillId="2" borderId="51" xfId="0" applyNumberFormat="1" applyFont="1" applyFill="1" applyBorder="1" applyAlignment="1">
      <alignment horizontal="right" vertical="center" shrinkToFit="1"/>
    </xf>
    <xf numFmtId="166" fontId="43" fillId="2" borderId="50" xfId="0" applyNumberFormat="1" applyFont="1" applyFill="1" applyBorder="1" applyAlignment="1">
      <alignment horizontal="center" vertical="center" shrinkToFit="1"/>
    </xf>
    <xf numFmtId="1" fontId="21" fillId="2" borderId="49" xfId="0" applyNumberFormat="1" applyFont="1" applyFill="1" applyBorder="1" applyAlignment="1">
      <alignment horizontal="right" vertical="center" shrinkToFit="1"/>
    </xf>
    <xf numFmtId="1" fontId="17" fillId="4" borderId="53" xfId="0" applyNumberFormat="1" applyFont="1" applyFill="1" applyBorder="1" applyAlignment="1">
      <alignment horizontal="center" vertical="center"/>
    </xf>
    <xf numFmtId="1" fontId="46" fillId="0" borderId="50" xfId="0" applyNumberFormat="1" applyFont="1" applyFill="1" applyBorder="1" applyAlignment="1">
      <alignment horizontal="center" vertical="center"/>
    </xf>
    <xf numFmtId="2" fontId="26" fillId="0" borderId="190" xfId="0" applyNumberFormat="1" applyFont="1" applyFill="1" applyBorder="1" applyAlignment="1">
      <alignment vertical="center" shrinkToFit="1"/>
    </xf>
    <xf numFmtId="1" fontId="46" fillId="2" borderId="191" xfId="0" applyNumberFormat="1" applyFont="1" applyFill="1" applyBorder="1" applyAlignment="1">
      <alignment horizontal="center" vertical="center" shrinkToFit="1"/>
    </xf>
    <xf numFmtId="49" fontId="60" fillId="0" borderId="110" xfId="0" applyNumberFormat="1" applyFont="1" applyFill="1" applyBorder="1" applyAlignment="1">
      <alignment horizontal="center" vertical="center"/>
    </xf>
    <xf numFmtId="3" fontId="32" fillId="0" borderId="133" xfId="0" applyNumberFormat="1" applyFont="1" applyFill="1" applyBorder="1" applyAlignment="1">
      <alignment horizontal="center" vertical="center" shrinkToFit="1"/>
    </xf>
    <xf numFmtId="0" fontId="33" fillId="0" borderId="137" xfId="0" applyFont="1" applyFill="1" applyBorder="1" applyAlignment="1">
      <alignment horizontal="left" vertical="center"/>
    </xf>
    <xf numFmtId="0" fontId="34" fillId="0" borderId="137" xfId="0" applyFont="1" applyFill="1" applyBorder="1" applyAlignment="1">
      <alignment horizontal="center"/>
    </xf>
    <xf numFmtId="3" fontId="32" fillId="0" borderId="51" xfId="0" applyNumberFormat="1" applyFont="1" applyFill="1" applyBorder="1" applyAlignment="1">
      <alignment horizontal="center" vertical="center" shrinkToFit="1"/>
    </xf>
    <xf numFmtId="0" fontId="33" fillId="0" borderId="47" xfId="0" applyFont="1" applyFill="1" applyBorder="1" applyAlignment="1">
      <alignment horizontal="left" vertical="center"/>
    </xf>
    <xf numFmtId="0" fontId="34" fillId="0" borderId="47" xfId="0" applyFont="1" applyFill="1" applyBorder="1" applyAlignment="1">
      <alignment horizontal="center"/>
    </xf>
    <xf numFmtId="0" fontId="35" fillId="0" borderId="9" xfId="0" applyFont="1" applyBorder="1"/>
    <xf numFmtId="1" fontId="69" fillId="0" borderId="26" xfId="0" applyNumberFormat="1" applyFont="1" applyFill="1" applyBorder="1" applyAlignment="1">
      <alignment horizontal="right" vertical="center" shrinkToFit="1"/>
    </xf>
    <xf numFmtId="166" fontId="70" fillId="0" borderId="29" xfId="0" applyNumberFormat="1" applyFont="1" applyFill="1" applyBorder="1" applyAlignment="1">
      <alignment vertical="center" shrinkToFit="1"/>
    </xf>
    <xf numFmtId="1" fontId="17" fillId="4" borderId="21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Border="1"/>
    <xf numFmtId="4" fontId="29" fillId="0" borderId="133" xfId="0" applyNumberFormat="1" applyFont="1" applyFill="1" applyBorder="1" applyAlignment="1">
      <alignment horizontal="right" shrinkToFit="1"/>
    </xf>
    <xf numFmtId="167" fontId="51" fillId="5" borderId="132" xfId="0" applyNumberFormat="1" applyFont="1" applyFill="1" applyBorder="1" applyAlignment="1">
      <alignment horizontal="right" vertical="center" shrinkToFit="1"/>
    </xf>
    <xf numFmtId="1" fontId="5" fillId="2" borderId="133" xfId="0" applyNumberFormat="1" applyFont="1" applyFill="1" applyBorder="1" applyAlignment="1">
      <alignment vertical="center" shrinkToFit="1"/>
    </xf>
    <xf numFmtId="2" fontId="31" fillId="2" borderId="138" xfId="0" applyNumberFormat="1" applyFont="1" applyFill="1" applyBorder="1" applyAlignment="1">
      <alignment horizontal="center" vertical="center" shrinkToFit="1"/>
    </xf>
    <xf numFmtId="1" fontId="36" fillId="0" borderId="133" xfId="0" applyNumberFormat="1" applyFont="1" applyFill="1" applyBorder="1" applyAlignment="1">
      <alignment vertical="center" shrinkToFit="1"/>
    </xf>
    <xf numFmtId="166" fontId="31" fillId="0" borderId="138" xfId="0" applyNumberFormat="1" applyFont="1" applyFill="1" applyBorder="1" applyAlignment="1">
      <alignment vertical="center" shrinkToFit="1"/>
    </xf>
    <xf numFmtId="1" fontId="37" fillId="0" borderId="136" xfId="0" applyNumberFormat="1" applyFont="1" applyFill="1" applyBorder="1" applyAlignment="1">
      <alignment vertical="center" shrinkToFit="1"/>
    </xf>
    <xf numFmtId="166" fontId="31" fillId="0" borderId="139" xfId="0" applyNumberFormat="1" applyFont="1" applyFill="1" applyBorder="1" applyAlignment="1">
      <alignment horizontal="center" vertical="center" shrinkToFit="1"/>
    </xf>
    <xf numFmtId="4" fontId="29" fillId="0" borderId="144" xfId="0" applyNumberFormat="1" applyFont="1" applyFill="1" applyBorder="1" applyAlignment="1">
      <alignment horizontal="right" shrinkToFit="1"/>
    </xf>
    <xf numFmtId="167" fontId="51" fillId="5" borderId="143" xfId="0" applyNumberFormat="1" applyFont="1" applyFill="1" applyBorder="1" applyAlignment="1">
      <alignment horizontal="right" vertical="center" shrinkToFit="1"/>
    </xf>
    <xf numFmtId="1" fontId="37" fillId="2" borderId="144" xfId="0" applyNumberFormat="1" applyFont="1" applyFill="1" applyBorder="1" applyAlignment="1">
      <alignment vertical="center" shrinkToFit="1"/>
    </xf>
    <xf numFmtId="2" fontId="31" fillId="2" borderId="147" xfId="0" applyNumberFormat="1" applyFont="1" applyFill="1" applyBorder="1" applyAlignment="1">
      <alignment horizontal="center" vertical="center" shrinkToFit="1"/>
    </xf>
    <xf numFmtId="1" fontId="36" fillId="0" borderId="144" xfId="0" applyNumberFormat="1" applyFont="1" applyFill="1" applyBorder="1" applyAlignment="1">
      <alignment vertical="center" shrinkToFit="1"/>
    </xf>
    <xf numFmtId="166" fontId="31" fillId="0" borderId="147" xfId="0" applyNumberFormat="1" applyFont="1" applyFill="1" applyBorder="1" applyAlignment="1">
      <alignment vertical="center" shrinkToFit="1"/>
    </xf>
    <xf numFmtId="1" fontId="37" fillId="0" borderId="146" xfId="0" applyNumberFormat="1" applyFont="1" applyFill="1" applyBorder="1" applyAlignment="1">
      <alignment vertical="center" shrinkToFit="1"/>
    </xf>
    <xf numFmtId="166" fontId="17" fillId="0" borderId="148" xfId="0" applyNumberFormat="1" applyFont="1" applyFill="1" applyBorder="1" applyAlignment="1">
      <alignment horizontal="center" vertical="center" shrinkToFit="1"/>
    </xf>
    <xf numFmtId="1" fontId="46" fillId="0" borderId="150" xfId="0" applyNumberFormat="1" applyFont="1" applyFill="1" applyBorder="1" applyAlignment="1">
      <alignment horizontal="center" vertical="center" shrinkToFit="1"/>
    </xf>
    <xf numFmtId="1" fontId="43" fillId="0" borderId="136" xfId="0" applyNumberFormat="1" applyFont="1" applyFill="1" applyBorder="1" applyAlignment="1">
      <alignment vertical="center" shrinkToFit="1"/>
    </xf>
    <xf numFmtId="167" fontId="43" fillId="0" borderId="139" xfId="0" applyNumberFormat="1" applyFont="1" applyFill="1" applyBorder="1" applyAlignment="1">
      <alignment horizontal="center" vertical="center" shrinkToFit="1"/>
    </xf>
    <xf numFmtId="167" fontId="52" fillId="5" borderId="132" xfId="0" applyNumberFormat="1" applyFont="1" applyFill="1" applyBorder="1" applyAlignment="1">
      <alignment horizontal="right" vertical="center" shrinkToFit="1"/>
    </xf>
    <xf numFmtId="0" fontId="35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9" fillId="0" borderId="12" xfId="0" applyNumberFormat="1" applyFont="1" applyFill="1" applyBorder="1" applyAlignment="1">
      <alignment horizontal="right" shrinkToFit="1"/>
    </xf>
    <xf numFmtId="2" fontId="31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vertical="center" shrinkToFit="1"/>
    </xf>
    <xf numFmtId="166" fontId="31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9" fillId="0" borderId="55" xfId="0" applyNumberFormat="1" applyFont="1" applyFill="1" applyBorder="1" applyAlignment="1">
      <alignment horizontal="right" shrinkToFit="1"/>
    </xf>
    <xf numFmtId="1" fontId="5" fillId="2" borderId="55" xfId="0" applyNumberFormat="1" applyFont="1" applyFill="1" applyBorder="1" applyAlignment="1">
      <alignment vertical="center" shrinkToFit="1"/>
    </xf>
    <xf numFmtId="2" fontId="31" fillId="2" borderId="57" xfId="0" applyNumberFormat="1" applyFont="1" applyFill="1" applyBorder="1" applyAlignment="1">
      <alignment horizontal="center" vertical="center" shrinkToFit="1"/>
    </xf>
    <xf numFmtId="1" fontId="36" fillId="0" borderId="55" xfId="0" applyNumberFormat="1" applyFont="1" applyFill="1" applyBorder="1" applyAlignment="1">
      <alignment vertical="center" shrinkToFit="1"/>
    </xf>
    <xf numFmtId="166" fontId="31" fillId="0" borderId="57" xfId="0" applyNumberFormat="1" applyFont="1" applyFill="1" applyBorder="1" applyAlignment="1">
      <alignment vertical="center" shrinkToFit="1"/>
    </xf>
    <xf numFmtId="1" fontId="37" fillId="0" borderId="58" xfId="0" applyNumberFormat="1" applyFont="1" applyFill="1" applyBorder="1" applyAlignment="1">
      <alignment vertical="center" shrinkToFit="1"/>
    </xf>
    <xf numFmtId="166" fontId="31" fillId="0" borderId="59" xfId="0" applyNumberFormat="1" applyFont="1" applyFill="1" applyBorder="1" applyAlignment="1">
      <alignment horizontal="center" vertical="center" shrinkToFit="1"/>
    </xf>
    <xf numFmtId="0" fontId="35" fillId="0" borderId="0" xfId="0" applyFont="1" applyBorder="1"/>
    <xf numFmtId="1" fontId="17" fillId="4" borderId="136" xfId="0" applyNumberFormat="1" applyFont="1" applyFill="1" applyBorder="1" applyAlignment="1">
      <alignment horizontal="center" vertical="center" shrinkToFit="1"/>
    </xf>
    <xf numFmtId="167" fontId="51" fillId="5" borderId="159" xfId="0" applyNumberFormat="1" applyFont="1" applyFill="1" applyBorder="1" applyAlignment="1">
      <alignment horizontal="right" vertical="center" shrinkToFit="1"/>
    </xf>
    <xf numFmtId="49" fontId="27" fillId="0" borderId="109" xfId="0" applyNumberFormat="1" applyFont="1" applyFill="1" applyBorder="1" applyAlignment="1">
      <alignment horizontal="center" vertical="center" shrinkToFit="1"/>
    </xf>
    <xf numFmtId="0" fontId="35" fillId="0" borderId="104" xfId="0" applyFont="1" applyBorder="1"/>
    <xf numFmtId="166" fontId="17" fillId="0" borderId="104" xfId="0" applyNumberFormat="1" applyFont="1" applyFill="1" applyBorder="1" applyAlignment="1">
      <alignment horizontal="center" vertical="center"/>
    </xf>
    <xf numFmtId="166" fontId="17" fillId="0" borderId="98" xfId="0" applyNumberFormat="1" applyFont="1" applyFill="1" applyBorder="1" applyAlignment="1">
      <alignment horizontal="center" vertical="center"/>
    </xf>
    <xf numFmtId="49" fontId="59" fillId="0" borderId="90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166" fontId="27" fillId="0" borderId="107" xfId="0" applyNumberFormat="1" applyFont="1" applyFill="1" applyBorder="1" applyAlignment="1">
      <alignment horizontal="right" vertical="center" wrapText="1"/>
    </xf>
    <xf numFmtId="49" fontId="27" fillId="0" borderId="109" xfId="0" applyNumberFormat="1" applyFont="1" applyFill="1" applyBorder="1" applyAlignment="1">
      <alignment horizontal="center" vertical="center" wrapText="1"/>
    </xf>
    <xf numFmtId="3" fontId="27" fillId="0" borderId="129" xfId="0" applyNumberFormat="1" applyFont="1" applyFill="1" applyBorder="1" applyAlignment="1">
      <alignment horizontal="center" vertical="center" wrapText="1"/>
    </xf>
    <xf numFmtId="166" fontId="27" fillId="0" borderId="109" xfId="0" applyNumberFormat="1" applyFont="1" applyFill="1" applyBorder="1" applyAlignment="1">
      <alignment horizontal="right" vertical="center" wrapText="1"/>
    </xf>
    <xf numFmtId="0" fontId="4" fillId="0" borderId="120" xfId="0" applyFont="1" applyFill="1" applyBorder="1" applyAlignment="1">
      <alignment horizontal="center" vertical="center" wrapText="1"/>
    </xf>
    <xf numFmtId="49" fontId="27" fillId="0" borderId="110" xfId="0" applyNumberFormat="1" applyFont="1" applyFill="1" applyBorder="1" applyAlignment="1">
      <alignment horizontal="center" vertical="center" wrapText="1"/>
    </xf>
    <xf numFmtId="3" fontId="27" fillId="0" borderId="140" xfId="0" applyNumberFormat="1" applyFont="1" applyFill="1" applyBorder="1" applyAlignment="1">
      <alignment horizontal="center" vertical="center" wrapText="1"/>
    </xf>
    <xf numFmtId="166" fontId="27" fillId="0" borderId="110" xfId="0" applyNumberFormat="1" applyFont="1" applyFill="1" applyBorder="1" applyAlignment="1">
      <alignment horizontal="right" vertical="center" wrapText="1"/>
    </xf>
    <xf numFmtId="0" fontId="28" fillId="0" borderId="133" xfId="0" applyFont="1" applyFill="1" applyBorder="1" applyAlignment="1">
      <alignment horizontal="left" vertical="center" wrapText="1"/>
    </xf>
    <xf numFmtId="0" fontId="4" fillId="0" borderId="137" xfId="0" applyFont="1" applyFill="1" applyBorder="1" applyAlignment="1">
      <alignment horizontal="center" vertical="center" wrapText="1"/>
    </xf>
    <xf numFmtId="49" fontId="27" fillId="0" borderId="111" xfId="0" applyNumberFormat="1" applyFont="1" applyFill="1" applyBorder="1" applyAlignment="1">
      <alignment horizontal="center" vertical="center" shrinkToFit="1"/>
    </xf>
    <xf numFmtId="3" fontId="26" fillId="0" borderId="158" xfId="0" applyNumberFormat="1" applyFont="1" applyFill="1" applyBorder="1" applyAlignment="1">
      <alignment horizontal="center" vertical="center" wrapText="1"/>
    </xf>
    <xf numFmtId="166" fontId="26" fillId="0" borderId="111" xfId="0" applyNumberFormat="1" applyFont="1" applyFill="1" applyBorder="1" applyAlignment="1">
      <alignment horizontal="right" vertical="center" wrapText="1"/>
    </xf>
    <xf numFmtId="0" fontId="28" fillId="0" borderId="60" xfId="0" applyFont="1" applyFill="1" applyBorder="1" applyAlignment="1">
      <alignment horizontal="left" vertical="center"/>
    </xf>
    <xf numFmtId="0" fontId="4" fillId="0" borderId="160" xfId="0" applyFont="1" applyFill="1" applyBorder="1" applyAlignment="1">
      <alignment horizontal="center" vertical="center" wrapText="1"/>
    </xf>
    <xf numFmtId="49" fontId="27" fillId="0" borderId="96" xfId="0" applyNumberFormat="1" applyFont="1" applyFill="1" applyBorder="1" applyAlignment="1">
      <alignment horizontal="center" vertical="center" shrinkToFit="1"/>
    </xf>
    <xf numFmtId="3" fontId="26" fillId="0" borderId="77" xfId="0" applyNumberFormat="1" applyFont="1" applyFill="1" applyBorder="1" applyAlignment="1">
      <alignment horizontal="center" vertical="center" wrapText="1"/>
    </xf>
    <xf numFmtId="166" fontId="26" fillId="0" borderId="96" xfId="0" applyNumberFormat="1" applyFont="1" applyFill="1" applyBorder="1" applyAlignment="1">
      <alignment horizontal="right" vertical="center" wrapText="1"/>
    </xf>
    <xf numFmtId="0" fontId="28" fillId="0" borderId="131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center" vertical="center" wrapText="1"/>
    </xf>
    <xf numFmtId="49" fontId="27" fillId="0" borderId="94" xfId="4" applyNumberFormat="1" applyFont="1" applyFill="1" applyBorder="1" applyAlignment="1" applyProtection="1">
      <alignment horizontal="center" vertical="center" shrinkToFit="1"/>
      <protection locked="0"/>
    </xf>
    <xf numFmtId="3" fontId="26" fillId="0" borderId="26" xfId="0" applyNumberFormat="1" applyFont="1" applyFill="1" applyBorder="1" applyAlignment="1">
      <alignment horizontal="center" vertical="center" wrapText="1"/>
    </xf>
    <xf numFmtId="166" fontId="26" fillId="0" borderId="102" xfId="0" applyNumberFormat="1" applyFont="1" applyFill="1" applyBorder="1" applyAlignment="1">
      <alignment horizontal="right" vertical="center" wrapText="1"/>
    </xf>
    <xf numFmtId="0" fontId="28" fillId="0" borderId="25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center" vertical="center" wrapText="1"/>
    </xf>
    <xf numFmtId="49" fontId="27" fillId="0" borderId="95" xfId="4" applyNumberFormat="1" applyFont="1" applyFill="1" applyBorder="1" applyAlignment="1" applyProtection="1">
      <alignment horizontal="center" vertical="center" shrinkToFit="1"/>
      <protection locked="0"/>
    </xf>
    <xf numFmtId="3" fontId="26" fillId="0" borderId="51" xfId="0" applyNumberFormat="1" applyFont="1" applyFill="1" applyBorder="1" applyAlignment="1">
      <alignment horizontal="center" vertical="center" wrapText="1"/>
    </xf>
    <xf numFmtId="166" fontId="26" fillId="0" borderId="106" xfId="0" applyNumberFormat="1" applyFont="1" applyFill="1" applyBorder="1" applyAlignment="1">
      <alignment horizontal="right" vertical="center" wrapText="1"/>
    </xf>
    <xf numFmtId="0" fontId="28" fillId="0" borderId="47" xfId="0" applyFont="1" applyFill="1" applyBorder="1" applyAlignment="1">
      <alignment horizontal="left" vertical="center"/>
    </xf>
    <xf numFmtId="0" fontId="4" fillId="0" borderId="47" xfId="0" applyFont="1" applyFill="1" applyBorder="1" applyAlignment="1">
      <alignment horizontal="center" vertical="center" wrapText="1"/>
    </xf>
    <xf numFmtId="49" fontId="27" fillId="0" borderId="91" xfId="0" applyNumberFormat="1" applyFont="1" applyFill="1" applyBorder="1" applyAlignment="1">
      <alignment horizontal="center" vertical="center" shrinkToFit="1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103" xfId="0" applyNumberFormat="1" applyFont="1" applyFill="1" applyBorder="1" applyAlignment="1">
      <alignment horizontal="right" vertical="center"/>
    </xf>
    <xf numFmtId="0" fontId="33" fillId="0" borderId="32" xfId="0" applyFont="1" applyFill="1" applyBorder="1" applyAlignment="1">
      <alignment horizontal="left" vertical="center"/>
    </xf>
    <xf numFmtId="0" fontId="34" fillId="0" borderId="32" xfId="0" applyFont="1" applyFill="1" applyBorder="1" applyAlignment="1">
      <alignment horizontal="center"/>
    </xf>
    <xf numFmtId="49" fontId="27" fillId="0" borderId="94" xfId="0" applyNumberFormat="1" applyFont="1" applyFill="1" applyBorder="1" applyAlignment="1">
      <alignment horizontal="center" vertical="center" shrinkToFit="1"/>
    </xf>
    <xf numFmtId="0" fontId="34" fillId="0" borderId="25" xfId="0" applyFont="1" applyFill="1" applyBorder="1" applyAlignment="1">
      <alignment horizontal="center"/>
    </xf>
    <xf numFmtId="3" fontId="26" fillId="0" borderId="12" xfId="0" applyNumberFormat="1" applyFont="1" applyFill="1" applyBorder="1" applyAlignment="1">
      <alignment horizontal="center" vertical="center"/>
    </xf>
    <xf numFmtId="166" fontId="32" fillId="0" borderId="104" xfId="0" applyNumberFormat="1" applyFont="1" applyFill="1" applyBorder="1" applyAlignment="1">
      <alignment horizontal="right" vertical="center" shrinkToFit="1"/>
    </xf>
    <xf numFmtId="3" fontId="26" fillId="0" borderId="26" xfId="0" applyNumberFormat="1" applyFont="1" applyFill="1" applyBorder="1" applyAlignment="1">
      <alignment horizontal="center" vertical="center" shrinkToFit="1"/>
    </xf>
    <xf numFmtId="166" fontId="32" fillId="0" borderId="45" xfId="0" applyNumberFormat="1" applyFont="1" applyFill="1" applyBorder="1" applyAlignment="1">
      <alignment horizontal="right" vertical="center" shrinkToFit="1"/>
    </xf>
    <xf numFmtId="49" fontId="27" fillId="0" borderId="92" xfId="0" applyNumberFormat="1" applyFont="1" applyFill="1" applyBorder="1" applyAlignment="1">
      <alignment horizontal="center" vertical="center" wrapText="1" shrinkToFit="1"/>
    </xf>
    <xf numFmtId="3" fontId="26" fillId="0" borderId="12" xfId="0" applyNumberFormat="1" applyFont="1" applyFill="1" applyBorder="1" applyAlignment="1">
      <alignment horizontal="center" vertical="center" shrinkToFit="1"/>
    </xf>
    <xf numFmtId="49" fontId="27" fillId="0" borderId="93" xfId="0" applyNumberFormat="1" applyFont="1" applyFill="1" applyBorder="1" applyAlignment="1">
      <alignment horizontal="center" vertical="center" shrinkToFit="1"/>
    </xf>
    <xf numFmtId="3" fontId="26" fillId="0" borderId="19" xfId="0" applyNumberFormat="1" applyFont="1" applyFill="1" applyBorder="1" applyAlignment="1">
      <alignment horizontal="center" vertical="center" shrinkToFit="1"/>
    </xf>
    <xf numFmtId="166" fontId="32" fillId="0" borderId="46" xfId="0" applyNumberFormat="1" applyFont="1" applyFill="1" applyBorder="1" applyAlignment="1">
      <alignment horizontal="right" vertical="center" shrinkToFit="1"/>
    </xf>
    <xf numFmtId="0" fontId="34" fillId="0" borderId="15" xfId="0" applyFont="1" applyFill="1" applyBorder="1" applyAlignment="1">
      <alignment horizontal="center"/>
    </xf>
    <xf numFmtId="3" fontId="26" fillId="0" borderId="51" xfId="0" applyNumberFormat="1" applyFont="1" applyFill="1" applyBorder="1" applyAlignment="1">
      <alignment horizontal="center" vertical="center" shrinkToFit="1"/>
    </xf>
    <xf numFmtId="166" fontId="32" fillId="0" borderId="105" xfId="0" applyNumberFormat="1" applyFont="1" applyFill="1" applyBorder="1" applyAlignment="1">
      <alignment horizontal="right" vertical="center" shrinkToFit="1"/>
    </xf>
    <xf numFmtId="166" fontId="32" fillId="0" borderId="102" xfId="0" applyNumberFormat="1" applyFont="1" applyFill="1" applyBorder="1" applyAlignment="1">
      <alignment horizontal="right" vertical="center" shrinkToFit="1"/>
    </xf>
    <xf numFmtId="3" fontId="32" fillId="0" borderId="12" xfId="0" applyNumberFormat="1" applyFont="1" applyFill="1" applyBorder="1" applyAlignment="1">
      <alignment horizontal="center" vertical="center" shrinkToFit="1"/>
    </xf>
    <xf numFmtId="0" fontId="28" fillId="0" borderId="15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/>
    </xf>
    <xf numFmtId="3" fontId="32" fillId="0" borderId="144" xfId="0" applyNumberFormat="1" applyFont="1" applyFill="1" applyBorder="1" applyAlignment="1">
      <alignment horizontal="center" vertical="center" shrinkToFit="1"/>
    </xf>
    <xf numFmtId="166" fontId="32" fillId="0" borderId="145" xfId="0" applyNumberFormat="1" applyFont="1" applyFill="1" applyBorder="1" applyAlignment="1">
      <alignment horizontal="right" vertical="center" shrinkToFit="1"/>
    </xf>
    <xf numFmtId="0" fontId="33" fillId="0" borderId="143" xfId="0" applyFont="1" applyFill="1" applyBorder="1" applyAlignment="1">
      <alignment horizontal="left" vertical="center"/>
    </xf>
    <xf numFmtId="0" fontId="34" fillId="0" borderId="143" xfId="0" applyFont="1" applyFill="1" applyBorder="1" applyAlignment="1">
      <alignment horizontal="center"/>
    </xf>
    <xf numFmtId="167" fontId="17" fillId="0" borderId="139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vertical="center" shrinkToFit="1"/>
    </xf>
    <xf numFmtId="1" fontId="37" fillId="0" borderId="6" xfId="0" applyNumberFormat="1" applyFont="1" applyFill="1" applyBorder="1" applyAlignment="1">
      <alignment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167" fontId="43" fillId="0" borderId="59" xfId="0" applyNumberFormat="1" applyFont="1" applyFill="1" applyBorder="1" applyAlignment="1">
      <alignment horizontal="center" vertical="center" shrinkToFit="1"/>
    </xf>
    <xf numFmtId="1" fontId="21" fillId="0" borderId="189" xfId="0" applyNumberFormat="1" applyFont="1" applyFill="1" applyBorder="1" applyAlignment="1">
      <alignment horizontal="right" vertical="center" shrinkToFit="1"/>
    </xf>
    <xf numFmtId="167" fontId="21" fillId="0" borderId="128" xfId="0" applyNumberFormat="1" applyFont="1" applyFill="1" applyBorder="1" applyAlignment="1">
      <alignment horizontal="center" vertical="center" shrinkToFit="1"/>
    </xf>
    <xf numFmtId="1" fontId="21" fillId="0" borderId="151" xfId="0" applyNumberFormat="1" applyFont="1" applyFill="1" applyBorder="1" applyAlignment="1">
      <alignment horizontal="right" vertical="center" shrinkToFit="1"/>
    </xf>
    <xf numFmtId="167" fontId="21" fillId="0" borderId="63" xfId="0" applyNumberFormat="1" applyFont="1" applyFill="1" applyBorder="1" applyAlignment="1">
      <alignment horizontal="center" vertical="center" shrinkToFit="1"/>
    </xf>
    <xf numFmtId="1" fontId="43" fillId="0" borderId="192" xfId="0" applyNumberFormat="1" applyFont="1" applyFill="1" applyBorder="1" applyAlignment="1">
      <alignment horizontal="right" vertical="center" shrinkToFit="1"/>
    </xf>
    <xf numFmtId="167" fontId="43" fillId="0" borderId="193" xfId="0" applyNumberFormat="1" applyFont="1" applyFill="1" applyBorder="1" applyAlignment="1">
      <alignment horizontal="center" vertical="center" shrinkToFit="1"/>
    </xf>
    <xf numFmtId="167" fontId="43" fillId="0" borderId="195" xfId="0" applyNumberFormat="1" applyFont="1" applyFill="1" applyBorder="1" applyAlignment="1">
      <alignment horizontal="center" vertical="center" shrinkToFit="1"/>
    </xf>
    <xf numFmtId="167" fontId="43" fillId="0" borderId="63" xfId="0" applyNumberFormat="1" applyFont="1" applyFill="1" applyBorder="1" applyAlignment="1">
      <alignment horizontal="center" vertical="center" shrinkToFit="1"/>
    </xf>
    <xf numFmtId="167" fontId="21" fillId="2" borderId="63" xfId="0" applyNumberFormat="1" applyFont="1" applyFill="1" applyBorder="1" applyAlignment="1">
      <alignment horizontal="center" vertical="center" shrinkToFit="1"/>
    </xf>
    <xf numFmtId="1" fontId="17" fillId="0" borderId="151" xfId="0" applyNumberFormat="1" applyFont="1" applyFill="1" applyBorder="1" applyAlignment="1">
      <alignment horizontal="right" vertical="center" shrinkToFit="1"/>
    </xf>
    <xf numFmtId="1" fontId="46" fillId="0" borderId="196" xfId="0" applyNumberFormat="1" applyFont="1" applyFill="1" applyBorder="1" applyAlignment="1">
      <alignment horizontal="center" vertical="center" shrinkToFit="1"/>
    </xf>
    <xf numFmtId="1" fontId="17" fillId="4" borderId="192" xfId="0" applyNumberFormat="1" applyFont="1" applyFill="1" applyBorder="1" applyAlignment="1">
      <alignment horizontal="center" vertical="center" shrinkToFit="1"/>
    </xf>
    <xf numFmtId="1" fontId="46" fillId="0" borderId="197" xfId="0" applyNumberFormat="1" applyFont="1" applyFill="1" applyBorder="1" applyAlignment="1">
      <alignment horizontal="center" vertical="center" shrinkToFit="1"/>
    </xf>
    <xf numFmtId="1" fontId="17" fillId="4" borderId="194" xfId="0" applyNumberFormat="1" applyFont="1" applyFill="1" applyBorder="1" applyAlignment="1">
      <alignment horizontal="center" vertical="center" shrinkToFit="1"/>
    </xf>
    <xf numFmtId="1" fontId="46" fillId="0" borderId="152" xfId="0" applyNumberFormat="1" applyFont="1" applyFill="1" applyBorder="1" applyAlignment="1">
      <alignment horizontal="center" vertical="center" shrinkToFit="1"/>
    </xf>
    <xf numFmtId="166" fontId="70" fillId="0" borderId="11" xfId="0" applyNumberFormat="1" applyFont="1" applyFill="1" applyBorder="1" applyAlignment="1">
      <alignment vertical="center" shrinkToFit="1"/>
    </xf>
    <xf numFmtId="166" fontId="58" fillId="0" borderId="140" xfId="0" applyNumberFormat="1" applyFont="1" applyBorder="1" applyAlignment="1">
      <alignment horizontal="center" vertical="center"/>
    </xf>
    <xf numFmtId="166" fontId="15" fillId="0" borderId="140" xfId="0" applyNumberFormat="1" applyFont="1" applyBorder="1" applyAlignment="1">
      <alignment horizontal="center" vertical="top"/>
    </xf>
    <xf numFmtId="49" fontId="15" fillId="0" borderId="132" xfId="0" applyNumberFormat="1" applyFont="1" applyBorder="1" applyAlignment="1">
      <alignment horizontal="center" vertical="center"/>
    </xf>
    <xf numFmtId="49" fontId="63" fillId="0" borderId="132" xfId="0" applyNumberFormat="1" applyFont="1" applyBorder="1" applyAlignment="1">
      <alignment horizontal="center" vertical="center"/>
    </xf>
    <xf numFmtId="166" fontId="63" fillId="0" borderId="140" xfId="0" applyNumberFormat="1" applyFont="1" applyBorder="1" applyAlignment="1">
      <alignment horizontal="center" vertical="top"/>
    </xf>
    <xf numFmtId="171" fontId="63" fillId="0" borderId="132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4" fontId="61" fillId="0" borderId="0" xfId="0" applyNumberFormat="1" applyFont="1" applyFill="1" applyBorder="1" applyAlignment="1">
      <alignment horizontal="center" vertical="center" wrapText="1"/>
    </xf>
    <xf numFmtId="49" fontId="27" fillId="0" borderId="110" xfId="0" applyNumberFormat="1" applyFont="1" applyFill="1" applyBorder="1" applyAlignment="1">
      <alignment horizontal="center" vertical="center" shrinkToFit="1"/>
    </xf>
    <xf numFmtId="166" fontId="63" fillId="0" borderId="140" xfId="8" applyNumberFormat="1" applyFont="1" applyFill="1" applyBorder="1" applyAlignment="1">
      <alignment horizontal="center" vertical="center" wrapText="1"/>
    </xf>
    <xf numFmtId="166" fontId="15" fillId="0" borderId="140" xfId="0" applyNumberFormat="1" applyFont="1" applyBorder="1" applyAlignment="1">
      <alignment horizontal="center" vertical="center" wrapText="1"/>
    </xf>
    <xf numFmtId="1" fontId="70" fillId="0" borderId="136" xfId="0" applyNumberFormat="1" applyFont="1" applyFill="1" applyBorder="1" applyAlignment="1">
      <alignment vertical="center" shrinkToFit="1"/>
    </xf>
    <xf numFmtId="170" fontId="26" fillId="12" borderId="56" xfId="0" applyNumberFormat="1" applyFont="1" applyFill="1" applyBorder="1" applyAlignment="1">
      <alignment horizontal="center" vertical="center" wrapText="1"/>
    </xf>
    <xf numFmtId="1" fontId="26" fillId="12" borderId="132" xfId="0" applyNumberFormat="1" applyFont="1" applyFill="1" applyBorder="1" applyAlignment="1">
      <alignment horizontal="center" vertical="center" wrapText="1"/>
    </xf>
    <xf numFmtId="49" fontId="26" fillId="12" borderId="132" xfId="0" applyNumberFormat="1" applyFont="1" applyFill="1" applyBorder="1" applyAlignment="1">
      <alignment horizontal="center" vertical="center" wrapText="1"/>
    </xf>
    <xf numFmtId="49" fontId="26" fillId="12" borderId="86" xfId="0" applyNumberFormat="1" applyFont="1" applyFill="1" applyBorder="1" applyAlignment="1">
      <alignment horizontal="center" vertical="center" wrapText="1"/>
    </xf>
    <xf numFmtId="49" fontId="26" fillId="12" borderId="25" xfId="0" applyNumberFormat="1" applyFont="1" applyFill="1" applyBorder="1" applyAlignment="1">
      <alignment horizontal="center" vertical="center" wrapText="1"/>
    </xf>
    <xf numFmtId="0" fontId="26" fillId="12" borderId="47" xfId="0" applyNumberFormat="1" applyFont="1" applyFill="1" applyBorder="1" applyAlignment="1">
      <alignment horizontal="center" vertical="center" wrapText="1"/>
    </xf>
    <xf numFmtId="49" fontId="32" fillId="12" borderId="32" xfId="0" applyNumberFormat="1" applyFont="1" applyFill="1" applyBorder="1" applyAlignment="1">
      <alignment horizontal="center" vertical="center"/>
    </xf>
    <xf numFmtId="49" fontId="32" fillId="12" borderId="8" xfId="0" applyNumberFormat="1" applyFont="1" applyFill="1" applyBorder="1" applyAlignment="1">
      <alignment horizontal="center" vertical="center"/>
    </xf>
    <xf numFmtId="49" fontId="32" fillId="13" borderId="8" xfId="0" applyNumberFormat="1" applyFont="1" applyFill="1" applyBorder="1" applyAlignment="1">
      <alignment horizontal="center" vertical="center"/>
    </xf>
    <xf numFmtId="49" fontId="32" fillId="13" borderId="15" xfId="0" applyNumberFormat="1" applyFont="1" applyFill="1" applyBorder="1" applyAlignment="1">
      <alignment horizontal="center" vertical="center"/>
    </xf>
    <xf numFmtId="49" fontId="32" fillId="12" borderId="25" xfId="0" applyNumberFormat="1" applyFont="1" applyFill="1" applyBorder="1" applyAlignment="1">
      <alignment horizontal="center" vertical="center" shrinkToFit="1"/>
    </xf>
    <xf numFmtId="49" fontId="32" fillId="12" borderId="8" xfId="0" applyNumberFormat="1" applyFont="1" applyFill="1" applyBorder="1" applyAlignment="1">
      <alignment horizontal="center" vertical="center" shrinkToFit="1"/>
    </xf>
    <xf numFmtId="49" fontId="32" fillId="12" borderId="15" xfId="0" applyNumberFormat="1" applyFont="1" applyFill="1" applyBorder="1" applyAlignment="1">
      <alignment horizontal="center" vertical="center" shrinkToFit="1"/>
    </xf>
    <xf numFmtId="49" fontId="32" fillId="13" borderId="8" xfId="0" applyNumberFormat="1" applyFont="1" applyFill="1" applyBorder="1" applyAlignment="1">
      <alignment horizontal="center" vertical="center" shrinkToFit="1"/>
    </xf>
    <xf numFmtId="49" fontId="32" fillId="13" borderId="15" xfId="0" applyNumberFormat="1" applyFont="1" applyFill="1" applyBorder="1" applyAlignment="1">
      <alignment horizontal="center" vertical="center" shrinkToFit="1"/>
    </xf>
    <xf numFmtId="49" fontId="32" fillId="12" borderId="143" xfId="0" applyNumberFormat="1" applyFont="1" applyFill="1" applyBorder="1" applyAlignment="1">
      <alignment horizontal="center" vertical="center" shrinkToFit="1"/>
    </xf>
    <xf numFmtId="49" fontId="32" fillId="13" borderId="143" xfId="0" applyNumberFormat="1" applyFont="1" applyFill="1" applyBorder="1" applyAlignment="1">
      <alignment horizontal="center" vertical="center" shrinkToFit="1"/>
    </xf>
    <xf numFmtId="49" fontId="32" fillId="13" borderId="47" xfId="0" applyNumberFormat="1" applyFont="1" applyFill="1" applyBorder="1" applyAlignment="1">
      <alignment horizontal="center" vertical="center" shrinkToFit="1"/>
    </xf>
    <xf numFmtId="49" fontId="32" fillId="13" borderId="160" xfId="0" applyNumberFormat="1" applyFont="1" applyFill="1" applyBorder="1" applyAlignment="1">
      <alignment horizontal="center" vertical="center" shrinkToFit="1"/>
    </xf>
    <xf numFmtId="49" fontId="32" fillId="13" borderId="137" xfId="0" applyNumberFormat="1" applyFont="1" applyFill="1" applyBorder="1" applyAlignment="1">
      <alignment horizontal="center" vertical="center" shrinkToFit="1"/>
    </xf>
    <xf numFmtId="49" fontId="32" fillId="12" borderId="137" xfId="0" applyNumberFormat="1" applyFont="1" applyFill="1" applyBorder="1" applyAlignment="1">
      <alignment horizontal="center" vertical="center" shrinkToFit="1"/>
    </xf>
    <xf numFmtId="49" fontId="32" fillId="13" borderId="21" xfId="0" applyNumberFormat="1" applyFont="1" applyFill="1" applyBorder="1" applyAlignment="1">
      <alignment horizontal="center" vertical="center" shrinkToFit="1"/>
    </xf>
    <xf numFmtId="49" fontId="32" fillId="13" borderId="8" xfId="0" applyNumberFormat="1" applyFont="1" applyFill="1" applyBorder="1" applyAlignment="1">
      <alignment horizontal="center" vertical="center" wrapText="1" shrinkToFit="1"/>
    </xf>
    <xf numFmtId="49" fontId="32" fillId="13" borderId="65" xfId="0" applyNumberFormat="1" applyFont="1" applyFill="1" applyBorder="1" applyAlignment="1">
      <alignment horizontal="center" vertical="center" shrinkToFit="1"/>
    </xf>
    <xf numFmtId="49" fontId="32" fillId="13" borderId="120" xfId="0" applyNumberFormat="1" applyFont="1" applyFill="1" applyBorder="1" applyAlignment="1">
      <alignment horizontal="center" vertical="center" shrinkToFit="1"/>
    </xf>
    <xf numFmtId="49" fontId="32" fillId="13" borderId="25" xfId="0" applyNumberFormat="1" applyFont="1" applyFill="1" applyBorder="1" applyAlignment="1">
      <alignment horizontal="center" vertical="center" shrinkToFit="1"/>
    </xf>
    <xf numFmtId="49" fontId="32" fillId="13" borderId="38" xfId="0" applyNumberFormat="1" applyFont="1" applyFill="1" applyBorder="1" applyAlignment="1">
      <alignment horizontal="center" vertical="center" shrinkToFit="1"/>
    </xf>
    <xf numFmtId="49" fontId="32" fillId="12" borderId="47" xfId="0" applyNumberFormat="1" applyFont="1" applyFill="1" applyBorder="1" applyAlignment="1">
      <alignment horizontal="center" vertical="center" shrinkToFit="1"/>
    </xf>
    <xf numFmtId="49" fontId="32" fillId="13" borderId="32" xfId="0" applyNumberFormat="1" applyFont="1" applyFill="1" applyBorder="1" applyAlignment="1">
      <alignment horizontal="center" vertical="center" shrinkToFit="1"/>
    </xf>
    <xf numFmtId="1" fontId="26" fillId="2" borderId="21" xfId="0" applyNumberFormat="1" applyFont="1" applyFill="1" applyBorder="1" applyAlignment="1">
      <alignment horizontal="center" vertical="center" shrinkToFit="1"/>
    </xf>
    <xf numFmtId="1" fontId="49" fillId="0" borderId="129" xfId="0" applyNumberFormat="1" applyFont="1" applyFill="1" applyBorder="1" applyAlignment="1">
      <alignment horizontal="right" vertical="center"/>
    </xf>
    <xf numFmtId="167" fontId="49" fillId="0" borderId="128" xfId="0" applyNumberFormat="1" applyFont="1" applyFill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center" vertical="center"/>
    </xf>
    <xf numFmtId="3" fontId="32" fillId="0" borderId="19" xfId="0" applyNumberFormat="1" applyFont="1" applyFill="1" applyBorder="1" applyAlignment="1">
      <alignment horizontal="center" vertical="center" shrinkToFit="1"/>
    </xf>
    <xf numFmtId="3" fontId="32" fillId="0" borderId="55" xfId="0" applyNumberFormat="1" applyFont="1" applyFill="1" applyBorder="1" applyAlignment="1">
      <alignment horizontal="center" vertical="center" shrinkToFit="1"/>
    </xf>
    <xf numFmtId="166" fontId="32" fillId="0" borderId="166" xfId="0" applyNumberFormat="1" applyFont="1" applyFill="1" applyBorder="1" applyAlignment="1">
      <alignment horizontal="right" vertical="center" shrinkToFit="1"/>
    </xf>
    <xf numFmtId="0" fontId="33" fillId="0" borderId="160" xfId="0" applyFont="1" applyFill="1" applyBorder="1" applyAlignment="1">
      <alignment horizontal="left" vertical="center"/>
    </xf>
    <xf numFmtId="0" fontId="34" fillId="0" borderId="160" xfId="0" applyFont="1" applyFill="1" applyBorder="1" applyAlignment="1">
      <alignment horizontal="center"/>
    </xf>
    <xf numFmtId="49" fontId="60" fillId="0" borderId="111" xfId="0" applyNumberFormat="1" applyFont="1" applyFill="1" applyBorder="1" applyAlignment="1">
      <alignment horizontal="center" vertical="center"/>
    </xf>
    <xf numFmtId="49" fontId="27" fillId="0" borderId="90" xfId="0" applyNumberFormat="1" applyFont="1" applyFill="1" applyBorder="1" applyAlignment="1">
      <alignment horizontal="center" vertical="center" shrinkToFit="1"/>
    </xf>
    <xf numFmtId="3" fontId="32" fillId="0" borderId="0" xfId="0" applyNumberFormat="1" applyFont="1" applyFill="1" applyBorder="1" applyAlignment="1">
      <alignment horizontal="center" vertical="center" shrinkToFit="1"/>
    </xf>
    <xf numFmtId="166" fontId="32" fillId="0" borderId="101" xfId="0" applyNumberFormat="1" applyFont="1" applyFill="1" applyBorder="1" applyAlignment="1">
      <alignment horizontal="right" vertical="center" shrinkToFit="1"/>
    </xf>
    <xf numFmtId="0" fontId="33" fillId="0" borderId="21" xfId="0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center"/>
    </xf>
    <xf numFmtId="166" fontId="32" fillId="0" borderId="181" xfId="0" applyNumberFormat="1" applyFont="1" applyFill="1" applyBorder="1" applyAlignment="1">
      <alignment horizontal="right" vertical="center" shrinkToFit="1"/>
    </xf>
    <xf numFmtId="3" fontId="32" fillId="0" borderId="66" xfId="0" applyNumberFormat="1" applyFont="1" applyFill="1" applyBorder="1" applyAlignment="1">
      <alignment horizontal="center" vertical="center" shrinkToFit="1"/>
    </xf>
    <xf numFmtId="3" fontId="32" fillId="0" borderId="121" xfId="0" applyNumberFormat="1" applyFont="1" applyFill="1" applyBorder="1" applyAlignment="1">
      <alignment horizontal="center" vertical="center" shrinkToFit="1"/>
    </xf>
    <xf numFmtId="3" fontId="32" fillId="0" borderId="171" xfId="0" applyNumberFormat="1" applyFont="1" applyFill="1" applyBorder="1" applyAlignment="1">
      <alignment horizontal="center" vertical="center" shrinkToFit="1"/>
    </xf>
    <xf numFmtId="3" fontId="32" fillId="0" borderId="26" xfId="0" applyNumberFormat="1" applyFont="1" applyFill="1" applyBorder="1" applyAlignment="1">
      <alignment horizontal="center" vertical="center" shrinkToFit="1"/>
    </xf>
    <xf numFmtId="3" fontId="32" fillId="0" borderId="39" xfId="0" applyNumberFormat="1" applyFont="1" applyFill="1" applyBorder="1" applyAlignment="1">
      <alignment horizontal="center" vertical="center" shrinkToFit="1"/>
    </xf>
    <xf numFmtId="3" fontId="32" fillId="0" borderId="2" xfId="0" applyNumberFormat="1" applyFont="1" applyFill="1" applyBorder="1" applyAlignment="1">
      <alignment horizontal="center" vertical="center" shrinkToFit="1"/>
    </xf>
    <xf numFmtId="3" fontId="26" fillId="12" borderId="56" xfId="0" applyNumberFormat="1" applyFont="1" applyFill="1" applyBorder="1" applyAlignment="1">
      <alignment horizontal="right" vertical="center" wrapText="1"/>
    </xf>
    <xf numFmtId="3" fontId="26" fillId="12" borderId="132" xfId="0" applyNumberFormat="1" applyFont="1" applyFill="1" applyBorder="1" applyAlignment="1">
      <alignment horizontal="right" vertical="center" wrapText="1"/>
    </xf>
    <xf numFmtId="3" fontId="26" fillId="12" borderId="159" xfId="0" applyNumberFormat="1" applyFont="1" applyFill="1" applyBorder="1" applyAlignment="1">
      <alignment horizontal="right" vertical="center" wrapText="1"/>
    </xf>
    <xf numFmtId="3" fontId="26" fillId="12" borderId="86" xfId="0" applyNumberFormat="1" applyFont="1" applyFill="1" applyBorder="1" applyAlignment="1">
      <alignment horizontal="right" vertical="center" wrapText="1"/>
    </xf>
    <xf numFmtId="3" fontId="26" fillId="12" borderId="25" xfId="0" applyNumberFormat="1" applyFont="1" applyFill="1" applyBorder="1" applyAlignment="1">
      <alignment horizontal="right" vertical="center" wrapText="1"/>
    </xf>
    <xf numFmtId="3" fontId="26" fillId="12" borderId="47" xfId="0" applyNumberFormat="1" applyFont="1" applyFill="1" applyBorder="1" applyAlignment="1">
      <alignment horizontal="right" vertical="center" wrapText="1"/>
    </xf>
    <xf numFmtId="3" fontId="32" fillId="12" borderId="32" xfId="0" applyNumberFormat="1" applyFont="1" applyFill="1" applyBorder="1" applyAlignment="1">
      <alignment horizontal="right" vertical="center" shrinkToFit="1"/>
    </xf>
    <xf numFmtId="3" fontId="32" fillId="12" borderId="9" xfId="0" applyNumberFormat="1" applyFont="1" applyFill="1" applyBorder="1" applyAlignment="1">
      <alignment horizontal="right" vertical="center" shrinkToFit="1"/>
    </xf>
    <xf numFmtId="3" fontId="32" fillId="12" borderId="16" xfId="0" applyNumberFormat="1" applyFont="1" applyFill="1" applyBorder="1" applyAlignment="1">
      <alignment horizontal="right" vertical="center" shrinkToFit="1"/>
    </xf>
    <xf numFmtId="3" fontId="32" fillId="12" borderId="28" xfId="0" applyNumberFormat="1" applyFont="1" applyFill="1" applyBorder="1" applyAlignment="1">
      <alignment vertical="center" shrinkToFit="1"/>
    </xf>
    <xf numFmtId="3" fontId="32" fillId="12" borderId="9" xfId="0" applyNumberFormat="1" applyFont="1" applyFill="1" applyBorder="1" applyAlignment="1">
      <alignment vertical="center" shrinkToFit="1"/>
    </xf>
    <xf numFmtId="3" fontId="32" fillId="12" borderId="16" xfId="0" applyNumberFormat="1" applyFont="1" applyFill="1" applyBorder="1" applyAlignment="1">
      <alignment vertical="center" shrinkToFit="1"/>
    </xf>
    <xf numFmtId="3" fontId="32" fillId="12" borderId="49" xfId="0" applyNumberFormat="1" applyFont="1" applyFill="1" applyBorder="1" applyAlignment="1">
      <alignment vertical="center" shrinkToFit="1"/>
    </xf>
    <xf numFmtId="3" fontId="32" fillId="12" borderId="146" xfId="0" applyNumberFormat="1" applyFont="1" applyFill="1" applyBorder="1" applyAlignment="1">
      <alignment vertical="center" shrinkToFit="1"/>
    </xf>
    <xf numFmtId="3" fontId="32" fillId="12" borderId="58" xfId="0" applyNumberFormat="1" applyFont="1" applyFill="1" applyBorder="1" applyAlignment="1">
      <alignment vertical="center" shrinkToFit="1"/>
    </xf>
    <xf numFmtId="3" fontId="32" fillId="12" borderId="136" xfId="0" applyNumberFormat="1" applyFont="1" applyFill="1" applyBorder="1" applyAlignment="1">
      <alignment vertical="center" shrinkToFit="1"/>
    </xf>
    <xf numFmtId="3" fontId="32" fillId="12" borderId="15" xfId="0" applyNumberFormat="1" applyFont="1" applyFill="1" applyBorder="1" applyAlignment="1">
      <alignment vertical="center" shrinkToFit="1"/>
    </xf>
    <xf numFmtId="3" fontId="32" fillId="12" borderId="6" xfId="0" applyNumberFormat="1" applyFont="1" applyFill="1" applyBorder="1" applyAlignment="1">
      <alignment vertical="center" shrinkToFit="1"/>
    </xf>
    <xf numFmtId="3" fontId="32" fillId="13" borderId="54" xfId="0" applyNumberFormat="1" applyFont="1" applyFill="1" applyBorder="1" applyAlignment="1">
      <alignment vertical="center" shrinkToFit="1"/>
    </xf>
    <xf numFmtId="3" fontId="32" fillId="13" borderId="54" xfId="0" applyNumberFormat="1" applyFont="1" applyFill="1" applyBorder="1" applyAlignment="1">
      <alignment horizontal="right" vertical="center" shrinkToFit="1"/>
    </xf>
    <xf numFmtId="3" fontId="32" fillId="13" borderId="113" xfId="0" applyNumberFormat="1" applyFont="1" applyFill="1" applyBorder="1" applyAlignment="1">
      <alignment horizontal="right" vertical="center" shrinkToFit="1"/>
    </xf>
    <xf numFmtId="3" fontId="32" fillId="13" borderId="159" xfId="0" applyNumberFormat="1" applyFont="1" applyFill="1" applyBorder="1" applyAlignment="1">
      <alignment horizontal="right" vertical="center" shrinkToFit="1"/>
    </xf>
    <xf numFmtId="3" fontId="32" fillId="13" borderId="86" xfId="0" applyNumberFormat="1" applyFont="1" applyFill="1" applyBorder="1" applyAlignment="1">
      <alignment horizontal="right" vertical="center" shrinkToFit="1"/>
    </xf>
    <xf numFmtId="3" fontId="32" fillId="13" borderId="56" xfId="0" applyNumberFormat="1" applyFont="1" applyFill="1" applyBorder="1" applyAlignment="1">
      <alignment horizontal="right" vertical="center" shrinkToFit="1"/>
    </xf>
    <xf numFmtId="3" fontId="32" fillId="12" borderId="54" xfId="0" applyNumberFormat="1" applyFont="1" applyFill="1" applyBorder="1" applyAlignment="1">
      <alignment horizontal="right" vertical="center" shrinkToFit="1"/>
    </xf>
    <xf numFmtId="3" fontId="32" fillId="13" borderId="174" xfId="0" applyNumberFormat="1" applyFont="1" applyFill="1" applyBorder="1" applyAlignment="1">
      <alignment horizontal="right" vertical="center" shrinkToFit="1"/>
    </xf>
    <xf numFmtId="3" fontId="32" fillId="13" borderId="21" xfId="0" applyNumberFormat="1" applyFont="1" applyFill="1" applyBorder="1" applyAlignment="1">
      <alignment vertical="center" shrinkToFit="1"/>
    </xf>
    <xf numFmtId="3" fontId="32" fillId="13" borderId="25" xfId="0" applyNumberFormat="1" applyFont="1" applyFill="1" applyBorder="1" applyAlignment="1">
      <alignment vertical="center" shrinkToFit="1"/>
    </xf>
    <xf numFmtId="3" fontId="32" fillId="13" borderId="38" xfId="0" applyNumberFormat="1" applyFont="1" applyFill="1" applyBorder="1" applyAlignment="1">
      <alignment vertical="center" shrinkToFit="1"/>
    </xf>
    <xf numFmtId="3" fontId="32" fillId="13" borderId="28" xfId="0" applyNumberFormat="1" applyFont="1" applyFill="1" applyBorder="1" applyAlignment="1">
      <alignment horizontal="right" vertical="center" shrinkToFit="1"/>
    </xf>
    <xf numFmtId="3" fontId="32" fillId="12" borderId="49" xfId="0" applyNumberFormat="1" applyFont="1" applyFill="1" applyBorder="1" applyAlignment="1">
      <alignment horizontal="right" vertical="center" shrinkToFit="1"/>
    </xf>
    <xf numFmtId="3" fontId="32" fillId="13" borderId="34" xfId="0" applyNumberFormat="1" applyFont="1" applyFill="1" applyBorder="1" applyAlignment="1">
      <alignment horizontal="right" vertical="center" shrinkToFit="1"/>
    </xf>
    <xf numFmtId="3" fontId="32" fillId="13" borderId="2" xfId="0" applyNumberFormat="1" applyFont="1" applyFill="1" applyBorder="1" applyAlignment="1">
      <alignment horizontal="right" vertical="center" shrinkToFit="1"/>
    </xf>
    <xf numFmtId="167" fontId="51" fillId="5" borderId="198" xfId="0" applyNumberFormat="1" applyFont="1" applyFill="1" applyBorder="1" applyAlignment="1">
      <alignment horizontal="right" vertical="center" shrinkToFit="1"/>
    </xf>
    <xf numFmtId="167" fontId="51" fillId="5" borderId="199" xfId="0" applyNumberFormat="1" applyFont="1" applyFill="1" applyBorder="1" applyAlignment="1">
      <alignment horizontal="right" vertical="center" shrinkToFit="1"/>
    </xf>
    <xf numFmtId="167" fontId="51" fillId="5" borderId="200" xfId="0" applyNumberFormat="1" applyFont="1" applyFill="1" applyBorder="1" applyAlignment="1">
      <alignment horizontal="right" vertical="center" shrinkToFit="1"/>
    </xf>
    <xf numFmtId="2" fontId="43" fillId="2" borderId="22" xfId="0" applyNumberFormat="1" applyFont="1" applyFill="1" applyBorder="1" applyAlignment="1">
      <alignment horizontal="center" vertical="center" shrinkToFit="1"/>
    </xf>
    <xf numFmtId="166" fontId="17" fillId="0" borderId="23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vertical="center" shrinkToFit="1"/>
    </xf>
    <xf numFmtId="167" fontId="21" fillId="0" borderId="23" xfId="0" applyNumberFormat="1" applyFont="1" applyFill="1" applyBorder="1" applyAlignment="1">
      <alignment horizontal="center" vertical="center" shrinkToFit="1"/>
    </xf>
    <xf numFmtId="49" fontId="60" fillId="0" borderId="109" xfId="0" applyNumberFormat="1" applyFont="1" applyFill="1" applyBorder="1" applyAlignment="1">
      <alignment horizontal="center" vertical="center"/>
    </xf>
    <xf numFmtId="166" fontId="32" fillId="0" borderId="180" xfId="0" applyNumberFormat="1" applyFont="1" applyFill="1" applyBorder="1" applyAlignment="1">
      <alignment horizontal="right" vertical="center" shrinkToFit="1"/>
    </xf>
    <xf numFmtId="3" fontId="32" fillId="12" borderId="122" xfId="0" applyNumberFormat="1" applyFont="1" applyFill="1" applyBorder="1" applyAlignment="1">
      <alignment vertical="center" shrinkToFit="1"/>
    </xf>
    <xf numFmtId="0" fontId="33" fillId="0" borderId="120" xfId="0" applyFont="1" applyFill="1" applyBorder="1" applyAlignment="1">
      <alignment horizontal="left" vertical="center"/>
    </xf>
    <xf numFmtId="0" fontId="34" fillId="0" borderId="120" xfId="0" applyFont="1" applyFill="1" applyBorder="1" applyAlignment="1">
      <alignment horizontal="center"/>
    </xf>
    <xf numFmtId="4" fontId="29" fillId="8" borderId="121" xfId="0" applyNumberFormat="1" applyFont="1" applyFill="1" applyBorder="1" applyAlignment="1">
      <alignment horizontal="right" shrinkToFit="1"/>
    </xf>
    <xf numFmtId="1" fontId="5" fillId="2" borderId="121" xfId="0" applyNumberFormat="1" applyFont="1" applyFill="1" applyBorder="1" applyAlignment="1">
      <alignment vertical="center" shrinkToFit="1"/>
    </xf>
    <xf numFmtId="2" fontId="31" fillId="2" borderId="126" xfId="0" applyNumberFormat="1" applyFont="1" applyFill="1" applyBorder="1" applyAlignment="1">
      <alignment horizontal="center" vertical="center" shrinkToFit="1"/>
    </xf>
    <xf numFmtId="1" fontId="36" fillId="0" borderId="121" xfId="0" applyNumberFormat="1" applyFont="1" applyFill="1" applyBorder="1" applyAlignment="1">
      <alignment vertical="center" shrinkToFit="1"/>
    </xf>
    <xf numFmtId="166" fontId="31" fillId="0" borderId="126" xfId="0" applyNumberFormat="1" applyFont="1" applyFill="1" applyBorder="1" applyAlignment="1">
      <alignment vertical="center" shrinkToFit="1"/>
    </xf>
    <xf numFmtId="1" fontId="37" fillId="0" borderId="122" xfId="0" applyNumberFormat="1" applyFont="1" applyFill="1" applyBorder="1" applyAlignment="1">
      <alignment vertical="center" shrinkToFit="1"/>
    </xf>
    <xf numFmtId="166" fontId="31" fillId="0" borderId="123" xfId="0" applyNumberFormat="1" applyFont="1" applyFill="1" applyBorder="1" applyAlignment="1">
      <alignment horizontal="center" vertical="center" shrinkToFit="1"/>
    </xf>
    <xf numFmtId="1" fontId="17" fillId="8" borderId="122" xfId="0" applyNumberFormat="1" applyFont="1" applyFill="1" applyBorder="1" applyAlignment="1">
      <alignment vertical="center" shrinkToFit="1"/>
    </xf>
    <xf numFmtId="167" fontId="17" fillId="8" borderId="123" xfId="0" applyNumberFormat="1" applyFont="1" applyFill="1" applyBorder="1" applyAlignment="1">
      <alignment horizontal="center" vertical="center" shrinkToFit="1"/>
    </xf>
    <xf numFmtId="1" fontId="17" fillId="10" borderId="122" xfId="0" applyNumberFormat="1" applyFont="1" applyFill="1" applyBorder="1" applyAlignment="1">
      <alignment horizontal="center" vertical="center" shrinkToFit="1"/>
    </xf>
    <xf numFmtId="1" fontId="46" fillId="8" borderId="196" xfId="0" applyNumberFormat="1" applyFont="1" applyFill="1" applyBorder="1" applyAlignment="1">
      <alignment horizontal="center" vertical="center" shrinkToFit="1"/>
    </xf>
    <xf numFmtId="1" fontId="46" fillId="0" borderId="201" xfId="0" applyNumberFormat="1" applyFont="1" applyFill="1" applyBorder="1" applyAlignment="1">
      <alignment horizontal="center" vertical="center" shrinkToFit="1"/>
    </xf>
    <xf numFmtId="1" fontId="46" fillId="0" borderId="202" xfId="0" applyNumberFormat="1" applyFont="1" applyFill="1" applyBorder="1" applyAlignment="1">
      <alignment horizontal="center" vertical="center" shrinkToFit="1"/>
    </xf>
    <xf numFmtId="166" fontId="32" fillId="0" borderId="167" xfId="0" applyNumberFormat="1" applyFont="1" applyFill="1" applyBorder="1" applyAlignment="1">
      <alignment horizontal="right" vertical="center" shrinkToFit="1"/>
    </xf>
    <xf numFmtId="3" fontId="32" fillId="12" borderId="67" xfId="0" applyNumberFormat="1" applyFont="1" applyFill="1" applyBorder="1" applyAlignment="1">
      <alignment vertical="center" shrinkToFit="1"/>
    </xf>
    <xf numFmtId="0" fontId="33" fillId="0" borderId="65" xfId="0" applyFont="1" applyFill="1" applyBorder="1" applyAlignment="1">
      <alignment horizontal="left" vertical="center"/>
    </xf>
    <xf numFmtId="0" fontId="34" fillId="0" borderId="65" xfId="0" applyFont="1" applyFill="1" applyBorder="1" applyAlignment="1">
      <alignment horizontal="center"/>
    </xf>
    <xf numFmtId="4" fontId="29" fillId="0" borderId="66" xfId="0" applyNumberFormat="1" applyFont="1" applyFill="1" applyBorder="1" applyAlignment="1">
      <alignment horizontal="right" shrinkToFit="1"/>
    </xf>
    <xf numFmtId="167" fontId="30" fillId="5" borderId="86" xfId="0" applyNumberFormat="1" applyFont="1" applyFill="1" applyBorder="1" applyAlignment="1">
      <alignment horizontal="right" vertical="center" shrinkToFit="1"/>
    </xf>
    <xf numFmtId="2" fontId="31" fillId="0" borderId="68" xfId="0" applyNumberFormat="1" applyFont="1" applyFill="1" applyBorder="1" applyAlignment="1">
      <alignment horizontal="center" vertical="center" shrinkToFit="1"/>
    </xf>
    <xf numFmtId="1" fontId="36" fillId="0" borderId="66" xfId="0" applyNumberFormat="1" applyFont="1" applyFill="1" applyBorder="1" applyAlignment="1">
      <alignment vertical="center" shrinkToFit="1"/>
    </xf>
    <xf numFmtId="166" fontId="31" fillId="0" borderId="68" xfId="0" applyNumberFormat="1" applyFont="1" applyFill="1" applyBorder="1" applyAlignment="1">
      <alignment vertical="center" shrinkToFit="1"/>
    </xf>
    <xf numFmtId="1" fontId="36" fillId="0" borderId="67" xfId="0" applyNumberFormat="1" applyFont="1" applyFill="1" applyBorder="1" applyAlignment="1">
      <alignment vertical="center" shrinkToFit="1"/>
    </xf>
    <xf numFmtId="166" fontId="31" fillId="0" borderId="69" xfId="0" applyNumberFormat="1" applyFont="1" applyFill="1" applyBorder="1" applyAlignment="1">
      <alignment horizontal="center" vertical="center" shrinkToFit="1"/>
    </xf>
    <xf numFmtId="1" fontId="43" fillId="0" borderId="70" xfId="0" applyNumberFormat="1" applyFont="1" applyFill="1" applyBorder="1" applyAlignment="1">
      <alignment horizontal="right" vertical="center" shrinkToFit="1"/>
    </xf>
    <xf numFmtId="167" fontId="43" fillId="0" borderId="69" xfId="0" applyNumberFormat="1" applyFont="1" applyFill="1" applyBorder="1" applyAlignment="1">
      <alignment horizontal="center" vertical="center" shrinkToFit="1"/>
    </xf>
    <xf numFmtId="1" fontId="17" fillId="4" borderId="70" xfId="0" applyNumberFormat="1" applyFont="1" applyFill="1" applyBorder="1" applyAlignment="1">
      <alignment horizontal="center" vertical="center" shrinkToFit="1"/>
    </xf>
    <xf numFmtId="1" fontId="46" fillId="0" borderId="88" xfId="0" applyNumberFormat="1" applyFont="1" applyFill="1" applyBorder="1" applyAlignment="1">
      <alignment horizontal="center" vertical="center" shrinkToFit="1"/>
    </xf>
    <xf numFmtId="167" fontId="71" fillId="5" borderId="132" xfId="0" applyNumberFormat="1" applyFont="1" applyFill="1" applyBorder="1" applyAlignment="1">
      <alignment horizontal="right" vertical="center" shrinkToFit="1"/>
    </xf>
    <xf numFmtId="1" fontId="17" fillId="0" borderId="194" xfId="0" applyNumberFormat="1" applyFont="1" applyFill="1" applyBorder="1" applyAlignment="1">
      <alignment horizontal="right" vertical="center" shrinkToFit="1"/>
    </xf>
    <xf numFmtId="167" fontId="17" fillId="0" borderId="124" xfId="0" applyNumberFormat="1" applyFont="1" applyFill="1" applyBorder="1" applyAlignment="1">
      <alignment horizontal="center" vertical="center" shrinkToFit="1"/>
    </xf>
    <xf numFmtId="49" fontId="32" fillId="12" borderId="160" xfId="0" applyNumberFormat="1" applyFont="1" applyFill="1" applyBorder="1" applyAlignment="1">
      <alignment horizontal="center" vertical="center" shrinkToFit="1"/>
    </xf>
    <xf numFmtId="3" fontId="26" fillId="0" borderId="55" xfId="0" applyNumberFormat="1" applyFont="1" applyFill="1" applyBorder="1" applyAlignment="1">
      <alignment horizontal="center" vertical="center" shrinkToFit="1"/>
    </xf>
    <xf numFmtId="167" fontId="30" fillId="5" borderId="159" xfId="0" applyNumberFormat="1" applyFont="1" applyFill="1" applyBorder="1" applyAlignment="1">
      <alignment horizontal="right" vertical="center" shrinkToFit="1"/>
    </xf>
    <xf numFmtId="2" fontId="21" fillId="0" borderId="57" xfId="0" applyNumberFormat="1" applyFont="1" applyFill="1" applyBorder="1" applyAlignment="1">
      <alignment horizontal="center" vertical="center" shrinkToFit="1"/>
    </xf>
    <xf numFmtId="1" fontId="5" fillId="0" borderId="55" xfId="0" applyNumberFormat="1" applyFont="1" applyFill="1" applyBorder="1" applyAlignment="1">
      <alignment horizontal="right" vertical="center" shrinkToFit="1"/>
    </xf>
    <xf numFmtId="1" fontId="17" fillId="4" borderId="58" xfId="0" applyNumberFormat="1" applyFont="1" applyFill="1" applyBorder="1" applyAlignment="1">
      <alignment horizontal="center" vertical="center" shrinkToFit="1"/>
    </xf>
    <xf numFmtId="1" fontId="46" fillId="0" borderId="60" xfId="0" applyNumberFormat="1" applyFont="1" applyFill="1" applyBorder="1" applyAlignment="1">
      <alignment horizontal="center" vertical="center" shrinkToFit="1"/>
    </xf>
    <xf numFmtId="1" fontId="17" fillId="0" borderId="58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" fontId="5" fillId="0" borderId="144" xfId="0" applyNumberFormat="1" applyFont="1" applyFill="1" applyBorder="1" applyAlignment="1">
      <alignment vertical="center" shrinkToFit="1"/>
    </xf>
    <xf numFmtId="2" fontId="21" fillId="0" borderId="148" xfId="0" applyNumberFormat="1" applyFont="1" applyFill="1" applyBorder="1" applyAlignment="1">
      <alignment horizontal="center" vertical="center" shrinkToFit="1"/>
    </xf>
    <xf numFmtId="1" fontId="5" fillId="0" borderId="146" xfId="0" applyNumberFormat="1" applyFont="1" applyFill="1" applyBorder="1" applyAlignment="1">
      <alignment vertical="center" shrinkToFit="1"/>
    </xf>
    <xf numFmtId="166" fontId="21" fillId="0" borderId="147" xfId="0" applyNumberFormat="1" applyFont="1" applyFill="1" applyBorder="1" applyAlignment="1">
      <alignment vertical="center" shrinkToFit="1"/>
    </xf>
    <xf numFmtId="166" fontId="21" fillId="0" borderId="148" xfId="0" applyNumberFormat="1" applyFont="1" applyFill="1" applyBorder="1" applyAlignment="1">
      <alignment horizontal="center" vertical="center" shrinkToFit="1"/>
    </xf>
    <xf numFmtId="1" fontId="21" fillId="0" borderId="203" xfId="0" applyNumberFormat="1" applyFont="1" applyFill="1" applyBorder="1" applyAlignment="1">
      <alignment horizontal="right" vertical="center" shrinkToFit="1"/>
    </xf>
    <xf numFmtId="167" fontId="21" fillId="2" borderId="204" xfId="0" applyNumberFormat="1" applyFont="1" applyFill="1" applyBorder="1" applyAlignment="1">
      <alignment horizontal="center" vertical="center" shrinkToFit="1"/>
    </xf>
    <xf numFmtId="1" fontId="17" fillId="4" borderId="203" xfId="0" applyNumberFormat="1" applyFont="1" applyFill="1" applyBorder="1" applyAlignment="1">
      <alignment horizontal="center" vertical="center" shrinkToFit="1"/>
    </xf>
    <xf numFmtId="1" fontId="46" fillId="2" borderId="205" xfId="0" applyNumberFormat="1" applyFont="1" applyFill="1" applyBorder="1" applyAlignment="1">
      <alignment horizontal="center" vertical="center" shrinkToFit="1"/>
    </xf>
    <xf numFmtId="3" fontId="32" fillId="12" borderId="54" xfId="0" applyNumberFormat="1" applyFont="1" applyFill="1" applyBorder="1" applyAlignment="1">
      <alignment vertical="center" shrinkToFit="1"/>
    </xf>
    <xf numFmtId="1" fontId="43" fillId="0" borderId="154" xfId="0" applyNumberFormat="1" applyFont="1" applyFill="1" applyBorder="1" applyAlignment="1">
      <alignment horizontal="right" vertical="center" shrinkToFit="1"/>
    </xf>
    <xf numFmtId="0" fontId="33" fillId="0" borderId="125" xfId="0" applyFont="1" applyFill="1" applyBorder="1" applyAlignment="1">
      <alignment horizontal="left" vertical="center"/>
    </xf>
    <xf numFmtId="4" fontId="29" fillId="0" borderId="121" xfId="0" applyNumberFormat="1" applyFont="1" applyFill="1" applyBorder="1" applyAlignment="1">
      <alignment horizontal="right" shrinkToFit="1"/>
    </xf>
    <xf numFmtId="1" fontId="5" fillId="0" borderId="121" xfId="0" applyNumberFormat="1" applyFont="1" applyFill="1" applyBorder="1" applyAlignment="1">
      <alignment vertical="center" shrinkToFit="1"/>
    </xf>
    <xf numFmtId="2" fontId="21" fillId="0" borderId="123" xfId="0" applyNumberFormat="1" applyFont="1" applyFill="1" applyBorder="1" applyAlignment="1">
      <alignment horizontal="center" vertical="center" shrinkToFit="1"/>
    </xf>
    <xf numFmtId="1" fontId="21" fillId="0" borderId="129" xfId="0" applyNumberFormat="1" applyFont="1" applyFill="1" applyBorder="1" applyAlignment="1">
      <alignment horizontal="right" vertical="center" shrinkToFit="1"/>
    </xf>
    <xf numFmtId="167" fontId="21" fillId="2" borderId="128" xfId="0" applyNumberFormat="1" applyFont="1" applyFill="1" applyBorder="1" applyAlignment="1">
      <alignment horizontal="center" vertical="center" shrinkToFit="1"/>
    </xf>
    <xf numFmtId="1" fontId="46" fillId="2" borderId="196" xfId="0" applyNumberFormat="1" applyFont="1" applyFill="1" applyBorder="1" applyAlignment="1">
      <alignment horizontal="center" vertical="center" shrinkToFit="1"/>
    </xf>
    <xf numFmtId="49" fontId="32" fillId="12" borderId="8" xfId="0" applyNumberFormat="1" applyFont="1" applyFill="1" applyBorder="1" applyAlignment="1">
      <alignment horizontal="center" vertical="center" wrapText="1" shrinkToFit="1"/>
    </xf>
    <xf numFmtId="49" fontId="32" fillId="13" borderId="120" xfId="0" applyNumberFormat="1" applyFont="1" applyFill="1" applyBorder="1" applyAlignment="1">
      <alignment horizontal="center" vertical="center" wrapText="1" shrinkToFit="1"/>
    </xf>
    <xf numFmtId="3" fontId="32" fillId="12" borderId="56" xfId="0" applyNumberFormat="1" applyFont="1" applyFill="1" applyBorder="1" applyAlignment="1">
      <alignment vertical="center" shrinkToFit="1"/>
    </xf>
    <xf numFmtId="1" fontId="5" fillId="0" borderId="129" xfId="0" applyNumberFormat="1" applyFont="1" applyFill="1" applyBorder="1" applyAlignment="1">
      <alignment vertical="center" shrinkToFit="1"/>
    </xf>
    <xf numFmtId="166" fontId="17" fillId="0" borderId="128" xfId="0" applyNumberFormat="1" applyFont="1" applyFill="1" applyBorder="1" applyAlignment="1">
      <alignment vertical="center" shrinkToFit="1"/>
    </xf>
    <xf numFmtId="166" fontId="32" fillId="0" borderId="107" xfId="0" applyNumberFormat="1" applyFont="1" applyFill="1" applyBorder="1" applyAlignment="1">
      <alignment horizontal="right" vertical="center" shrinkToFit="1"/>
    </xf>
    <xf numFmtId="0" fontId="33" fillId="0" borderId="0" xfId="0" applyFont="1" applyFill="1" applyBorder="1" applyAlignment="1">
      <alignment horizontal="left" vertical="center"/>
    </xf>
    <xf numFmtId="2" fontId="57" fillId="8" borderId="183" xfId="0" applyNumberFormat="1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wrapText="1"/>
    </xf>
    <xf numFmtId="0" fontId="8" fillId="0" borderId="140" xfId="0" applyFont="1" applyFill="1" applyBorder="1" applyAlignment="1">
      <alignment horizontal="center"/>
    </xf>
    <xf numFmtId="0" fontId="8" fillId="0" borderId="140" xfId="0" applyFont="1" applyFill="1" applyBorder="1" applyAlignment="1">
      <alignment horizontal="center" vertical="center"/>
    </xf>
    <xf numFmtId="0" fontId="8" fillId="0" borderId="140" xfId="7" applyFont="1" applyFill="1" applyBorder="1" applyAlignment="1">
      <alignment horizontal="center"/>
    </xf>
    <xf numFmtId="0" fontId="8" fillId="0" borderId="140" xfId="7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 wrapText="1"/>
    </xf>
    <xf numFmtId="49" fontId="62" fillId="0" borderId="56" xfId="0" applyNumberFormat="1" applyFont="1" applyBorder="1" applyAlignment="1">
      <alignment horizontal="center" vertical="center"/>
    </xf>
    <xf numFmtId="0" fontId="58" fillId="0" borderId="86" xfId="0" applyFont="1" applyBorder="1" applyAlignment="1">
      <alignment horizontal="center" vertical="center"/>
    </xf>
    <xf numFmtId="0" fontId="55" fillId="0" borderId="77" xfId="0" applyFont="1" applyBorder="1" applyAlignment="1">
      <alignment horizontal="center" vertical="center"/>
    </xf>
    <xf numFmtId="4" fontId="62" fillId="0" borderId="77" xfId="0" applyNumberFormat="1" applyFont="1" applyBorder="1" applyAlignment="1">
      <alignment horizontal="center" vertical="center"/>
    </xf>
    <xf numFmtId="171" fontId="15" fillId="0" borderId="56" xfId="0" applyNumberFormat="1" applyFont="1" applyFill="1" applyBorder="1" applyAlignment="1">
      <alignment horizontal="center" vertical="center"/>
    </xf>
    <xf numFmtId="2" fontId="58" fillId="14" borderId="110" xfId="0" applyNumberFormat="1" applyFont="1" applyFill="1" applyBorder="1" applyAlignment="1">
      <alignment horizontal="center" vertical="center"/>
    </xf>
    <xf numFmtId="2" fontId="58" fillId="14" borderId="110" xfId="0" applyNumberFormat="1" applyFont="1" applyFill="1" applyBorder="1" applyAlignment="1">
      <alignment horizontal="center" vertical="center" wrapText="1"/>
    </xf>
    <xf numFmtId="2" fontId="63" fillId="14" borderId="110" xfId="0" applyNumberFormat="1" applyFont="1" applyFill="1" applyBorder="1" applyAlignment="1">
      <alignment horizontal="center" vertical="center"/>
    </xf>
    <xf numFmtId="2" fontId="15" fillId="14" borderId="110" xfId="0" applyNumberFormat="1" applyFont="1" applyFill="1" applyBorder="1" applyAlignment="1">
      <alignment horizontal="center" vertical="center"/>
    </xf>
    <xf numFmtId="1" fontId="43" fillId="0" borderId="58" xfId="0" applyNumberFormat="1" applyFont="1" applyFill="1" applyBorder="1" applyAlignment="1">
      <alignment vertical="center" shrinkToFit="1"/>
    </xf>
    <xf numFmtId="166" fontId="17" fillId="0" borderId="123" xfId="0" applyNumberFormat="1" applyFont="1" applyFill="1" applyBorder="1" applyAlignment="1">
      <alignment horizontal="center" vertical="center" shrinkToFit="1"/>
    </xf>
    <xf numFmtId="0" fontId="62" fillId="14" borderId="96" xfId="0" applyFont="1" applyFill="1" applyBorder="1" applyAlignment="1">
      <alignment horizontal="center" vertical="center" wrapText="1"/>
    </xf>
    <xf numFmtId="2" fontId="26" fillId="0" borderId="49" xfId="0" applyNumberFormat="1" applyFont="1" applyFill="1" applyBorder="1" applyAlignment="1">
      <alignment vertical="center" shrinkToFit="1"/>
    </xf>
    <xf numFmtId="2" fontId="26" fillId="0" borderId="55" xfId="0" applyNumberFormat="1" applyFont="1" applyFill="1" applyBorder="1" applyAlignment="1">
      <alignment vertical="center" shrinkToFit="1"/>
    </xf>
    <xf numFmtId="0" fontId="42" fillId="0" borderId="122" xfId="0" applyFont="1" applyFill="1" applyBorder="1"/>
    <xf numFmtId="0" fontId="42" fillId="0" borderId="55" xfId="0" applyFont="1" applyFill="1" applyBorder="1"/>
    <xf numFmtId="0" fontId="42" fillId="0" borderId="133" xfId="0" applyFont="1" applyFill="1" applyBorder="1"/>
    <xf numFmtId="2" fontId="26" fillId="0" borderId="66" xfId="0" applyNumberFormat="1" applyFont="1" applyFill="1" applyBorder="1" applyAlignment="1">
      <alignment vertical="center" shrinkToFit="1"/>
    </xf>
    <xf numFmtId="1" fontId="26" fillId="2" borderId="21" xfId="0" applyNumberFormat="1" applyFont="1" applyFill="1" applyBorder="1" applyAlignment="1">
      <alignment horizontal="center" vertical="center" shrinkToFit="1"/>
    </xf>
    <xf numFmtId="1" fontId="22" fillId="0" borderId="140" xfId="0" applyNumberFormat="1" applyFont="1" applyFill="1" applyBorder="1" applyAlignment="1">
      <alignment horizontal="right" vertical="center"/>
    </xf>
    <xf numFmtId="167" fontId="24" fillId="0" borderId="153" xfId="0" applyNumberFormat="1" applyFont="1" applyFill="1" applyBorder="1" applyAlignment="1">
      <alignment horizontal="center" vertical="center"/>
    </xf>
    <xf numFmtId="1" fontId="48" fillId="0" borderId="153" xfId="0" applyNumberFormat="1" applyFont="1" applyFill="1" applyBorder="1" applyAlignment="1">
      <alignment horizontal="center" vertical="center"/>
    </xf>
    <xf numFmtId="3" fontId="45" fillId="0" borderId="135" xfId="0" applyNumberFormat="1" applyFont="1" applyFill="1" applyBorder="1" applyAlignment="1">
      <alignment horizontal="right" vertical="center"/>
    </xf>
    <xf numFmtId="0" fontId="72" fillId="0" borderId="0" xfId="0" applyFont="1" applyAlignment="1">
      <alignment horizontal="left" vertical="center"/>
    </xf>
    <xf numFmtId="14" fontId="73" fillId="0" borderId="0" xfId="0" applyNumberFormat="1" applyFont="1" applyAlignment="1">
      <alignment horizontal="left" vertical="center"/>
    </xf>
    <xf numFmtId="3" fontId="73" fillId="0" borderId="0" xfId="0" applyNumberFormat="1" applyFont="1" applyFill="1" applyBorder="1" applyAlignment="1">
      <alignment horizontal="center" vertical="center"/>
    </xf>
    <xf numFmtId="3" fontId="73" fillId="0" borderId="0" xfId="0" applyNumberFormat="1" applyFont="1" applyFill="1" applyBorder="1" applyAlignment="1">
      <alignment horizontal="center"/>
    </xf>
    <xf numFmtId="3" fontId="73" fillId="0" borderId="0" xfId="0" applyNumberFormat="1" applyFont="1" applyAlignment="1">
      <alignment horizontal="center"/>
    </xf>
    <xf numFmtId="4" fontId="73" fillId="0" borderId="0" xfId="0" applyNumberFormat="1" applyFont="1" applyFill="1" applyAlignment="1">
      <alignment horizontal="left" vertical="center"/>
    </xf>
    <xf numFmtId="0" fontId="73" fillId="0" borderId="0" xfId="0" applyFont="1" applyFill="1" applyAlignment="1">
      <alignment horizontal="left" vertical="top"/>
    </xf>
    <xf numFmtId="0" fontId="7" fillId="2" borderId="61" xfId="0" applyNumberFormat="1" applyFont="1" applyFill="1" applyBorder="1" applyAlignment="1">
      <alignment horizontal="center" vertical="top" wrapText="1"/>
    </xf>
    <xf numFmtId="0" fontId="11" fillId="0" borderId="61" xfId="0" applyFont="1" applyFill="1" applyBorder="1" applyAlignment="1">
      <alignment vertical="top" wrapText="1"/>
    </xf>
    <xf numFmtId="14" fontId="17" fillId="5" borderId="2" xfId="1" applyNumberFormat="1" applyFont="1" applyFill="1" applyBorder="1" applyAlignment="1" applyProtection="1">
      <alignment horizontal="center" vertical="top" wrapText="1"/>
    </xf>
    <xf numFmtId="0" fontId="32" fillId="0" borderId="38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26" fillId="2" borderId="142" xfId="0" applyNumberFormat="1" applyFont="1" applyFill="1" applyBorder="1" applyAlignment="1">
      <alignment horizontal="center" vertical="center" wrapText="1"/>
    </xf>
    <xf numFmtId="0" fontId="26" fillId="2" borderId="130" xfId="0" applyNumberFormat="1" applyFont="1" applyFill="1" applyBorder="1" applyAlignment="1">
      <alignment horizontal="center" vertical="center" wrapText="1"/>
    </xf>
    <xf numFmtId="0" fontId="26" fillId="2" borderId="77" xfId="0" applyNumberFormat="1" applyFont="1" applyFill="1" applyBorder="1" applyAlignment="1">
      <alignment horizontal="center" vertical="center" wrapText="1"/>
    </xf>
    <xf numFmtId="0" fontId="19" fillId="11" borderId="4" xfId="0" applyNumberFormat="1" applyFont="1" applyFill="1" applyBorder="1" applyAlignment="1">
      <alignment horizontal="center" vertical="center" wrapText="1"/>
    </xf>
    <xf numFmtId="0" fontId="19" fillId="11" borderId="21" xfId="0" applyNumberFormat="1" applyFont="1" applyFill="1" applyBorder="1" applyAlignment="1">
      <alignment horizontal="center" vertical="center" wrapText="1"/>
    </xf>
    <xf numFmtId="0" fontId="19" fillId="11" borderId="32" xfId="0" applyNumberFormat="1" applyFont="1" applyFill="1" applyBorder="1" applyAlignment="1">
      <alignment horizontal="center" vertical="center" wrapText="1"/>
    </xf>
    <xf numFmtId="49" fontId="19" fillId="11" borderId="7" xfId="0" applyNumberFormat="1" applyFont="1" applyFill="1" applyBorder="1" applyAlignment="1">
      <alignment horizontal="center" vertical="center" wrapText="1"/>
    </xf>
    <xf numFmtId="49" fontId="19" fillId="11" borderId="21" xfId="0" applyNumberFormat="1" applyFont="1" applyFill="1" applyBorder="1" applyAlignment="1">
      <alignment horizontal="center" vertical="center" wrapText="1"/>
    </xf>
    <xf numFmtId="49" fontId="19" fillId="11" borderId="32" xfId="0" applyNumberFormat="1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19" fillId="3" borderId="62" xfId="0" applyFont="1" applyFill="1" applyBorder="1" applyAlignment="1">
      <alignment horizontal="center" vertical="center" wrapText="1"/>
    </xf>
    <xf numFmtId="0" fontId="19" fillId="3" borderId="8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11" borderId="3" xfId="0" applyNumberFormat="1" applyFont="1" applyFill="1" applyBorder="1" applyAlignment="1">
      <alignment horizontal="center" vertical="center" wrapText="1"/>
    </xf>
    <xf numFmtId="3" fontId="19" fillId="11" borderId="5" xfId="0" applyNumberFormat="1" applyFont="1" applyFill="1" applyBorder="1" applyAlignment="1">
      <alignment horizontal="center" vertical="center" wrapText="1"/>
    </xf>
    <xf numFmtId="3" fontId="19" fillId="11" borderId="33" xfId="0" applyNumberFormat="1" applyFont="1" applyFill="1" applyBorder="1" applyAlignment="1">
      <alignment horizontal="center" vertical="center" wrapText="1"/>
    </xf>
    <xf numFmtId="166" fontId="22" fillId="0" borderId="74" xfId="0" applyNumberFormat="1" applyFont="1" applyBorder="1" applyAlignment="1">
      <alignment horizontal="center" vertical="center"/>
    </xf>
    <xf numFmtId="166" fontId="22" fillId="0" borderId="69" xfId="0" applyNumberFormat="1" applyFont="1" applyBorder="1" applyAlignment="1">
      <alignment horizontal="center" vertical="center"/>
    </xf>
    <xf numFmtId="1" fontId="22" fillId="0" borderId="75" xfId="0" applyNumberFormat="1" applyFont="1" applyBorder="1" applyAlignment="1">
      <alignment horizontal="center" vertical="center"/>
    </xf>
    <xf numFmtId="1" fontId="22" fillId="0" borderId="70" xfId="0" applyNumberFormat="1" applyFont="1" applyBorder="1" applyAlignment="1">
      <alignment horizontal="center" vertical="center"/>
    </xf>
    <xf numFmtId="1" fontId="22" fillId="0" borderId="78" xfId="0" applyNumberFormat="1" applyFont="1" applyBorder="1" applyAlignment="1">
      <alignment horizontal="center" vertical="center"/>
    </xf>
    <xf numFmtId="1" fontId="22" fillId="0" borderId="7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8" fillId="0" borderId="84" xfId="0" applyNumberFormat="1" applyFont="1" applyBorder="1" applyAlignment="1">
      <alignment horizontal="center" vertical="center"/>
    </xf>
    <xf numFmtId="1" fontId="48" fillId="0" borderId="88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1" fontId="24" fillId="4" borderId="85" xfId="0" applyNumberFormat="1" applyFont="1" applyFill="1" applyBorder="1" applyAlignment="1">
      <alignment horizontal="center" vertical="center"/>
    </xf>
    <xf numFmtId="1" fontId="24" fillId="4" borderId="86" xfId="0" applyNumberFormat="1" applyFont="1" applyFill="1" applyBorder="1" applyAlignment="1">
      <alignment horizontal="center" vertical="center"/>
    </xf>
    <xf numFmtId="0" fontId="19" fillId="3" borderId="82" xfId="0" applyFont="1" applyFill="1" applyBorder="1" applyAlignment="1">
      <alignment horizontal="center" vertical="center" wrapText="1"/>
    </xf>
    <xf numFmtId="0" fontId="19" fillId="3" borderId="83" xfId="0" applyFont="1" applyFill="1" applyBorder="1" applyAlignment="1">
      <alignment horizontal="center" vertical="center" wrapText="1"/>
    </xf>
    <xf numFmtId="49" fontId="19" fillId="3" borderId="89" xfId="0" applyNumberFormat="1" applyFont="1" applyFill="1" applyBorder="1" applyAlignment="1">
      <alignment horizontal="center" vertical="center" wrapText="1"/>
    </xf>
    <xf numFmtId="49" fontId="19" fillId="3" borderId="96" xfId="0" applyNumberFormat="1" applyFont="1" applyFill="1" applyBorder="1" applyAlignment="1">
      <alignment horizontal="center" vertical="center" wrapText="1"/>
    </xf>
    <xf numFmtId="0" fontId="55" fillId="8" borderId="82" xfId="0" applyFont="1" applyFill="1" applyBorder="1" applyAlignment="1">
      <alignment horizontal="center" vertical="center"/>
    </xf>
    <xf numFmtId="0" fontId="55" fillId="8" borderId="83" xfId="0" applyFont="1" applyFill="1" applyBorder="1" applyAlignment="1">
      <alignment horizontal="center" vertical="center"/>
    </xf>
    <xf numFmtId="0" fontId="54" fillId="9" borderId="82" xfId="0" applyFont="1" applyFill="1" applyBorder="1" applyAlignment="1">
      <alignment horizontal="center" vertical="center"/>
    </xf>
    <xf numFmtId="0" fontId="54" fillId="9" borderId="182" xfId="0" applyFont="1" applyFill="1" applyBorder="1" applyAlignment="1">
      <alignment horizontal="center" vertical="center"/>
    </xf>
    <xf numFmtId="0" fontId="54" fillId="9" borderId="83" xfId="0" applyFont="1" applyFill="1" applyBorder="1" applyAlignment="1">
      <alignment horizontal="center" vertical="center"/>
    </xf>
    <xf numFmtId="4" fontId="61" fillId="8" borderId="84" xfId="0" applyNumberFormat="1" applyFont="1" applyFill="1" applyBorder="1" applyAlignment="1">
      <alignment horizontal="center" vertical="center" wrapText="1"/>
    </xf>
    <xf numFmtId="4" fontId="61" fillId="8" borderId="88" xfId="0" applyNumberFormat="1" applyFont="1" applyFill="1" applyBorder="1" applyAlignment="1">
      <alignment horizontal="center" vertical="center" wrapText="1"/>
    </xf>
    <xf numFmtId="167" fontId="30" fillId="5" borderId="118" xfId="0" applyNumberFormat="1" applyFont="1" applyFill="1" applyBorder="1" applyAlignment="1">
      <alignment horizontal="center" vertical="center" wrapText="1" shrinkToFit="1"/>
    </xf>
    <xf numFmtId="167" fontId="30" fillId="5" borderId="119" xfId="0" applyNumberFormat="1" applyFont="1" applyFill="1" applyBorder="1" applyAlignment="1">
      <alignment horizontal="center" vertical="center" wrapText="1" shrinkToFit="1"/>
    </xf>
    <xf numFmtId="1" fontId="26" fillId="0" borderId="21" xfId="0" applyNumberFormat="1" applyFont="1" applyFill="1" applyBorder="1" applyAlignment="1">
      <alignment horizontal="center" vertical="center" shrinkToFit="1"/>
    </xf>
    <xf numFmtId="1" fontId="26" fillId="0" borderId="163" xfId="0" applyNumberFormat="1" applyFont="1" applyFill="1" applyBorder="1" applyAlignment="1">
      <alignment horizontal="center" vertical="center" shrinkToFit="1"/>
    </xf>
    <xf numFmtId="1" fontId="26" fillId="0" borderId="164" xfId="0" applyNumberFormat="1" applyFont="1" applyFill="1" applyBorder="1" applyAlignment="1">
      <alignment horizontal="center" vertical="center" shrinkToFit="1"/>
    </xf>
    <xf numFmtId="1" fontId="26" fillId="0" borderId="165" xfId="0" applyNumberFormat="1" applyFont="1" applyFill="1" applyBorder="1" applyAlignment="1">
      <alignment horizontal="center" vertical="center" shrinkToFit="1"/>
    </xf>
    <xf numFmtId="1" fontId="26" fillId="2" borderId="4" xfId="0" applyNumberFormat="1" applyFont="1" applyFill="1" applyBorder="1" applyAlignment="1">
      <alignment horizontal="center" vertical="center" shrinkToFit="1"/>
    </xf>
    <xf numFmtId="1" fontId="26" fillId="2" borderId="21" xfId="0" applyNumberFormat="1" applyFont="1" applyFill="1" applyBorder="1" applyAlignment="1">
      <alignment horizontal="center" vertical="center" shrinkToFit="1"/>
    </xf>
    <xf numFmtId="1" fontId="32" fillId="2" borderId="38" xfId="0" applyNumberFormat="1" applyFont="1" applyFill="1" applyBorder="1" applyAlignment="1">
      <alignment horizontal="center" vertical="center"/>
    </xf>
    <xf numFmtId="0" fontId="55" fillId="8" borderId="85" xfId="0" applyFont="1" applyFill="1" applyBorder="1" applyAlignment="1">
      <alignment horizontal="center" vertical="center"/>
    </xf>
    <xf numFmtId="0" fontId="55" fillId="8" borderId="86" xfId="0" applyFont="1" applyFill="1" applyBorder="1" applyAlignment="1">
      <alignment horizontal="center" vertical="center"/>
    </xf>
    <xf numFmtId="49" fontId="65" fillId="8" borderId="0" xfId="0" applyNumberFormat="1" applyFont="1" applyFill="1" applyBorder="1" applyAlignment="1">
      <alignment horizontal="center" vertical="center"/>
    </xf>
    <xf numFmtId="49" fontId="65" fillId="8" borderId="66" xfId="0" applyNumberFormat="1" applyFont="1" applyFill="1" applyBorder="1" applyAlignment="1">
      <alignment horizontal="center" vertical="center"/>
    </xf>
    <xf numFmtId="0" fontId="19" fillId="3" borderId="73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166" fontId="19" fillId="3" borderId="89" xfId="0" applyNumberFormat="1" applyFont="1" applyFill="1" applyBorder="1" applyAlignment="1">
      <alignment horizontal="center" vertical="center" wrapText="1"/>
    </xf>
    <xf numFmtId="166" fontId="19" fillId="3" borderId="96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/>
    </xf>
    <xf numFmtId="4" fontId="20" fillId="0" borderId="21" xfId="0" applyNumberFormat="1" applyFont="1" applyBorder="1" applyAlignment="1">
      <alignment horizontal="center"/>
    </xf>
    <xf numFmtId="4" fontId="20" fillId="0" borderId="32" xfId="0" applyNumberFormat="1" applyFont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167" fontId="24" fillId="0" borderId="74" xfId="0" applyNumberFormat="1" applyFont="1" applyBorder="1" applyAlignment="1">
      <alignment horizontal="center" vertical="center"/>
    </xf>
    <xf numFmtId="167" fontId="24" fillId="0" borderId="69" xfId="0" applyNumberFormat="1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166" fontId="22" fillId="0" borderId="76" xfId="0" applyNumberFormat="1" applyFont="1" applyBorder="1" applyAlignment="1">
      <alignment horizontal="center" vertical="center"/>
    </xf>
    <xf numFmtId="166" fontId="22" fillId="0" borderId="71" xfId="0" applyNumberFormat="1" applyFont="1" applyBorder="1" applyAlignment="1">
      <alignment horizontal="center" vertical="center"/>
    </xf>
    <xf numFmtId="1" fontId="22" fillId="0" borderId="80" xfId="0" applyNumberFormat="1" applyFont="1" applyBorder="1" applyAlignment="1">
      <alignment horizontal="center" vertical="center"/>
    </xf>
    <xf numFmtId="1" fontId="22" fillId="0" borderId="81" xfId="0" applyNumberFormat="1" applyFont="1" applyBorder="1" applyAlignment="1">
      <alignment horizontal="center" vertical="center"/>
    </xf>
    <xf numFmtId="167" fontId="30" fillId="5" borderId="66" xfId="0" applyNumberFormat="1" applyFont="1" applyFill="1" applyBorder="1" applyAlignment="1">
      <alignment horizontal="right" vertical="center" shrinkToFit="1"/>
    </xf>
    <xf numFmtId="1" fontId="32" fillId="0" borderId="163" xfId="0" applyNumberFormat="1" applyFont="1" applyFill="1" applyBorder="1" applyAlignment="1">
      <alignment horizontal="center" vertical="center"/>
    </xf>
    <xf numFmtId="1" fontId="32" fillId="0" borderId="165" xfId="0" applyNumberFormat="1" applyFont="1" applyFill="1" applyBorder="1" applyAlignment="1">
      <alignment horizontal="center" vertical="center"/>
    </xf>
    <xf numFmtId="1" fontId="32" fillId="0" borderId="164" xfId="0" applyNumberFormat="1" applyFont="1" applyFill="1" applyBorder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4" fontId="29" fillId="0" borderId="5" xfId="0" applyNumberFormat="1" applyFont="1" applyFill="1" applyBorder="1" applyAlignment="1">
      <alignment horizontal="right"/>
    </xf>
    <xf numFmtId="167" fontId="51" fillId="5" borderId="6" xfId="0" applyNumberFormat="1" applyFont="1" applyFill="1" applyBorder="1" applyAlignment="1">
      <alignment horizontal="right" vertical="center" shrinkToFit="1"/>
    </xf>
    <xf numFmtId="1" fontId="17" fillId="0" borderId="6" xfId="0" applyNumberFormat="1" applyFont="1" applyFill="1" applyBorder="1" applyAlignment="1">
      <alignment horizontal="center" vertical="center" shrinkToFit="1"/>
    </xf>
    <xf numFmtId="0" fontId="31" fillId="0" borderId="22" xfId="0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166" fontId="31" fillId="0" borderId="22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center" vertical="center"/>
    </xf>
    <xf numFmtId="1" fontId="31" fillId="0" borderId="6" xfId="0" applyNumberFormat="1" applyFont="1" applyFill="1" applyBorder="1" applyAlignment="1">
      <alignment horizontal="right" vertical="center"/>
    </xf>
    <xf numFmtId="167" fontId="17" fillId="0" borderId="23" xfId="0" applyNumberFormat="1" applyFont="1" applyFill="1" applyBorder="1" applyAlignment="1">
      <alignment horizontal="center" vertical="center"/>
    </xf>
    <xf numFmtId="1" fontId="17" fillId="4" borderId="24" xfId="0" applyNumberFormat="1" applyFont="1" applyFill="1" applyBorder="1" applyAlignment="1">
      <alignment horizontal="center" vertical="center"/>
    </xf>
    <xf numFmtId="1" fontId="46" fillId="0" borderId="22" xfId="0" applyNumberFormat="1" applyFont="1" applyFill="1" applyBorder="1" applyAlignment="1">
      <alignment horizontal="center" vertical="center"/>
    </xf>
    <xf numFmtId="49" fontId="32" fillId="12" borderId="206" xfId="0" applyNumberFormat="1" applyFont="1" applyFill="1" applyBorder="1" applyAlignment="1">
      <alignment horizontal="center" vertical="center"/>
    </xf>
    <xf numFmtId="49" fontId="27" fillId="0" borderId="208" xfId="0" applyNumberFormat="1" applyFont="1" applyFill="1" applyBorder="1" applyAlignment="1">
      <alignment horizontal="center" vertical="center" shrinkToFit="1"/>
    </xf>
    <xf numFmtId="3" fontId="32" fillId="0" borderId="207" xfId="0" applyNumberFormat="1" applyFont="1" applyFill="1" applyBorder="1" applyAlignment="1">
      <alignment horizontal="center" vertical="center"/>
    </xf>
    <xf numFmtId="3" fontId="32" fillId="12" borderId="210" xfId="0" applyNumberFormat="1" applyFont="1" applyFill="1" applyBorder="1" applyAlignment="1">
      <alignment horizontal="right" vertical="center" shrinkToFit="1"/>
    </xf>
    <xf numFmtId="0" fontId="33" fillId="0" borderId="206" xfId="0" applyFont="1" applyFill="1" applyBorder="1" applyAlignment="1">
      <alignment horizontal="left" vertical="center"/>
    </xf>
    <xf numFmtId="0" fontId="34" fillId="0" borderId="206" xfId="0" applyFont="1" applyFill="1" applyBorder="1" applyAlignment="1">
      <alignment horizontal="center"/>
    </xf>
    <xf numFmtId="0" fontId="32" fillId="0" borderId="209" xfId="0" applyNumberFormat="1" applyFont="1" applyFill="1" applyBorder="1" applyAlignment="1">
      <alignment horizontal="right" vertical="center"/>
    </xf>
    <xf numFmtId="4" fontId="29" fillId="2" borderId="0" xfId="0" applyNumberFormat="1" applyFont="1" applyFill="1" applyBorder="1" applyAlignment="1">
      <alignment horizontal="right" shrinkToFit="1"/>
    </xf>
    <xf numFmtId="167" fontId="51" fillId="5" borderId="0" xfId="0" applyNumberFormat="1" applyFont="1" applyFill="1" applyBorder="1" applyAlignment="1">
      <alignment horizontal="right" vertical="center" shrinkToFit="1"/>
    </xf>
    <xf numFmtId="2" fontId="31" fillId="2" borderId="23" xfId="0" applyNumberFormat="1" applyFont="1" applyFill="1" applyBorder="1" applyAlignment="1">
      <alignment horizontal="center" vertical="center" shrinkToFit="1"/>
    </xf>
    <xf numFmtId="166" fontId="39" fillId="2" borderId="23" xfId="0" applyNumberFormat="1" applyFont="1" applyFill="1" applyBorder="1" applyAlignment="1">
      <alignment vertical="center" shrinkToFit="1"/>
    </xf>
    <xf numFmtId="166" fontId="17" fillId="2" borderId="23" xfId="0" applyNumberFormat="1" applyFont="1" applyFill="1" applyBorder="1" applyAlignment="1">
      <alignment horizontal="center" vertical="center" shrinkToFit="1"/>
    </xf>
    <xf numFmtId="1" fontId="21" fillId="2" borderId="0" xfId="0" applyNumberFormat="1" applyFont="1" applyFill="1" applyBorder="1" applyAlignment="1">
      <alignment horizontal="right" vertical="center" shrinkToFit="1"/>
    </xf>
    <xf numFmtId="167" fontId="21" fillId="2" borderId="23" xfId="0" applyNumberFormat="1" applyFont="1" applyFill="1" applyBorder="1" applyAlignment="1">
      <alignment horizontal="center" vertical="center" shrinkToFit="1"/>
    </xf>
    <xf numFmtId="1" fontId="17" fillId="4" borderId="211" xfId="0" applyNumberFormat="1" applyFont="1" applyFill="1" applyBorder="1" applyAlignment="1">
      <alignment horizontal="center" vertical="center" shrinkToFit="1"/>
    </xf>
    <xf numFmtId="2" fontId="26" fillId="0" borderId="121" xfId="0" applyNumberFormat="1" applyFont="1" applyFill="1" applyBorder="1" applyAlignment="1">
      <alignment vertical="center" shrinkToFit="1"/>
    </xf>
    <xf numFmtId="3" fontId="32" fillId="13" borderId="121" xfId="0" applyNumberFormat="1" applyFont="1" applyFill="1" applyBorder="1" applyAlignment="1">
      <alignment horizontal="right" vertical="center" shrinkToFit="1"/>
    </xf>
    <xf numFmtId="49" fontId="32" fillId="12" borderId="160" xfId="0" applyNumberFormat="1" applyFont="1" applyFill="1" applyBorder="1" applyAlignment="1">
      <alignment horizontal="center" vertical="center" wrapText="1" shrinkToFit="1"/>
    </xf>
    <xf numFmtId="3" fontId="32" fillId="12" borderId="159" xfId="0" applyNumberFormat="1" applyFont="1" applyFill="1" applyBorder="1" applyAlignment="1">
      <alignment vertical="center" shrinkToFit="1"/>
    </xf>
    <xf numFmtId="0" fontId="33" fillId="0" borderId="60" xfId="0" applyFont="1" applyFill="1" applyBorder="1" applyAlignment="1">
      <alignment horizontal="left" vertical="center"/>
    </xf>
    <xf numFmtId="49" fontId="32" fillId="13" borderId="21" xfId="0" applyNumberFormat="1" applyFont="1" applyFill="1" applyBorder="1" applyAlignment="1">
      <alignment horizontal="center" vertical="center" wrapText="1" shrinkToFit="1"/>
    </xf>
    <xf numFmtId="167" fontId="51" fillId="5" borderId="212" xfId="0" applyNumberFormat="1" applyFont="1" applyFill="1" applyBorder="1" applyAlignment="1">
      <alignment horizontal="right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2" fontId="21" fillId="0" borderId="23" xfId="0" applyNumberFormat="1" applyFont="1" applyFill="1" applyBorder="1" applyAlignment="1">
      <alignment horizontal="center" vertical="center" shrinkToFit="1"/>
    </xf>
    <xf numFmtId="1" fontId="5" fillId="0" borderId="130" xfId="0" applyNumberFormat="1" applyFont="1" applyFill="1" applyBorder="1" applyAlignment="1">
      <alignment vertical="center" shrinkToFit="1"/>
    </xf>
    <xf numFmtId="166" fontId="17" fillId="0" borderId="124" xfId="0" applyNumberFormat="1" applyFont="1" applyFill="1" applyBorder="1" applyAlignment="1">
      <alignment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167" fontId="21" fillId="2" borderId="124" xfId="0" applyNumberFormat="1" applyFont="1" applyFill="1" applyBorder="1" applyAlignment="1">
      <alignment horizontal="center" vertical="center" shrinkToFit="1"/>
    </xf>
    <xf numFmtId="1" fontId="46" fillId="2" borderId="152" xfId="0" applyNumberFormat="1" applyFont="1" applyFill="1" applyBorder="1" applyAlignment="1">
      <alignment horizontal="center" vertical="center" shrinkToFit="1"/>
    </xf>
    <xf numFmtId="49" fontId="32" fillId="13" borderId="137" xfId="0" applyNumberFormat="1" applyFont="1" applyFill="1" applyBorder="1" applyAlignment="1">
      <alignment horizontal="center" vertical="center" wrapText="1" shrinkToFit="1"/>
    </xf>
    <xf numFmtId="3" fontId="32" fillId="12" borderId="132" xfId="0" applyNumberFormat="1" applyFont="1" applyFill="1" applyBorder="1" applyAlignment="1">
      <alignment vertical="center" shrinkToFit="1"/>
    </xf>
    <xf numFmtId="0" fontId="33" fillId="0" borderId="135" xfId="0" applyFont="1" applyFill="1" applyBorder="1" applyAlignment="1">
      <alignment horizontal="left" vertical="center"/>
    </xf>
    <xf numFmtId="0" fontId="0" fillId="0" borderId="0" xfId="0" applyFont="1" applyBorder="1"/>
    <xf numFmtId="1" fontId="26" fillId="2" borderId="32" xfId="0" applyNumberFormat="1" applyFont="1" applyFill="1" applyBorder="1" applyAlignment="1">
      <alignment horizontal="center" vertical="center" shrinkToFit="1"/>
    </xf>
    <xf numFmtId="3" fontId="32" fillId="13" borderId="47" xfId="0" applyNumberFormat="1" applyFont="1" applyFill="1" applyBorder="1" applyAlignment="1">
      <alignment vertical="center" shrinkToFit="1"/>
    </xf>
    <xf numFmtId="0" fontId="33" fillId="0" borderId="51" xfId="0" applyFont="1" applyFill="1" applyBorder="1" applyAlignment="1">
      <alignment horizontal="left" vertical="center"/>
    </xf>
    <xf numFmtId="1" fontId="26" fillId="2" borderId="213" xfId="0" applyNumberFormat="1" applyFont="1" applyFill="1" applyBorder="1" applyAlignment="1">
      <alignment horizontal="center" vertical="center" shrinkToFit="1"/>
    </xf>
    <xf numFmtId="1" fontId="26" fillId="2" borderId="33" xfId="0" applyNumberFormat="1" applyFont="1" applyFill="1" applyBorder="1" applyAlignment="1">
      <alignment horizontal="center" vertical="center" shrinkToFit="1"/>
    </xf>
    <xf numFmtId="1" fontId="43" fillId="0" borderId="194" xfId="0" applyNumberFormat="1" applyFont="1" applyFill="1" applyBorder="1" applyAlignment="1">
      <alignment horizontal="right" vertical="center" shrinkToFit="1"/>
    </xf>
    <xf numFmtId="167" fontId="43" fillId="0" borderId="124" xfId="0" applyNumberFormat="1" applyFont="1" applyFill="1" applyBorder="1" applyAlignment="1">
      <alignment horizontal="center"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2" xfId="0" applyNumberFormat="1" applyFont="1" applyFill="1" applyBorder="1" applyAlignment="1">
      <alignment vertical="center" shrinkToFit="1"/>
    </xf>
    <xf numFmtId="166" fontId="21" fillId="0" borderId="23" xfId="0" applyNumberFormat="1" applyFont="1" applyFill="1" applyBorder="1" applyAlignment="1">
      <alignment horizontal="center" vertical="center" shrinkToFit="1"/>
    </xf>
    <xf numFmtId="167" fontId="17" fillId="2" borderId="124" xfId="0" applyNumberFormat="1" applyFont="1" applyFill="1" applyBorder="1" applyAlignment="1">
      <alignment horizontal="center" vertical="center" shrinkToFit="1"/>
    </xf>
    <xf numFmtId="49" fontId="32" fillId="13" borderId="160" xfId="0" applyNumberFormat="1" applyFont="1" applyFill="1" applyBorder="1" applyAlignment="1">
      <alignment horizontal="center" vertical="center" wrapText="1" shrinkToFit="1"/>
    </xf>
    <xf numFmtId="1" fontId="21" fillId="0" borderId="194" xfId="0" applyNumberFormat="1" applyFont="1" applyFill="1" applyBorder="1" applyAlignment="1">
      <alignment horizontal="right" vertical="center" shrinkToFit="1"/>
    </xf>
    <xf numFmtId="167" fontId="21" fillId="0" borderId="124" xfId="0" applyNumberFormat="1" applyFont="1" applyFill="1" applyBorder="1" applyAlignment="1">
      <alignment horizontal="center" vertical="center" shrinkToFit="1"/>
    </xf>
    <xf numFmtId="2" fontId="26" fillId="15" borderId="122" xfId="0" applyNumberFormat="1" applyFont="1" applyFill="1" applyBorder="1" applyAlignment="1">
      <alignment vertical="center" shrinkToFit="1"/>
    </xf>
    <xf numFmtId="2" fontId="26" fillId="15" borderId="133" xfId="0" applyNumberFormat="1" applyFont="1" applyFill="1" applyBorder="1" applyAlignment="1">
      <alignment vertical="center" shrinkToFit="1"/>
    </xf>
    <xf numFmtId="2" fontId="26" fillId="15" borderId="12" xfId="0" applyNumberFormat="1" applyFont="1" applyFill="1" applyBorder="1" applyAlignment="1">
      <alignment vertical="center" shrinkToFit="1"/>
    </xf>
    <xf numFmtId="2" fontId="26" fillId="15" borderId="55" xfId="0" applyNumberFormat="1" applyFont="1" applyFill="1" applyBorder="1" applyAlignment="1">
      <alignment vertical="center" shrinkToFit="1"/>
    </xf>
    <xf numFmtId="2" fontId="26" fillId="15" borderId="12" xfId="0" applyNumberFormat="1" applyFont="1" applyFill="1" applyBorder="1" applyAlignment="1">
      <alignment horizontal="left" vertical="center" shrinkToFit="1"/>
    </xf>
    <xf numFmtId="2" fontId="26" fillId="15" borderId="19" xfId="0" applyNumberFormat="1" applyFont="1" applyFill="1" applyBorder="1" applyAlignment="1">
      <alignment horizontal="left" vertical="center" shrinkToFit="1"/>
    </xf>
    <xf numFmtId="2" fontId="26" fillId="15" borderId="55" xfId="0" applyNumberFormat="1" applyFont="1" applyFill="1" applyBorder="1" applyAlignment="1">
      <alignment horizontal="left" vertical="center" shrinkToFit="1"/>
    </xf>
    <xf numFmtId="2" fontId="26" fillId="15" borderId="66" xfId="0" applyNumberFormat="1" applyFont="1" applyFill="1" applyBorder="1" applyAlignment="1">
      <alignment horizontal="left" vertical="center" shrinkToFit="1"/>
    </xf>
    <xf numFmtId="4" fontId="20" fillId="0" borderId="5" xfId="0" applyNumberFormat="1" applyFont="1" applyBorder="1" applyAlignment="1">
      <alignment horizontal="center"/>
    </xf>
    <xf numFmtId="167" fontId="30" fillId="5" borderId="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6" fontId="22" fillId="0" borderId="23" xfId="0" applyNumberFormat="1" applyFont="1" applyBorder="1" applyAlignment="1">
      <alignment horizontal="center" vertical="center"/>
    </xf>
    <xf numFmtId="167" fontId="24" fillId="0" borderId="23" xfId="0" applyNumberFormat="1" applyFont="1" applyBorder="1" applyAlignment="1">
      <alignment horizontal="center" vertical="center"/>
    </xf>
    <xf numFmtId="1" fontId="24" fillId="4" borderId="0" xfId="0" applyNumberFormat="1" applyFont="1" applyFill="1" applyBorder="1" applyAlignment="1">
      <alignment horizontal="center" vertical="center"/>
    </xf>
    <xf numFmtId="1" fontId="48" fillId="0" borderId="152" xfId="0" applyNumberFormat="1" applyFont="1" applyBorder="1" applyAlignment="1">
      <alignment horizontal="center" vertical="center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65" xfId="0" applyNumberFormat="1" applyFont="1" applyFill="1" applyBorder="1" applyAlignment="1">
      <alignment horizontal="center" vertical="center" wrapText="1"/>
    </xf>
    <xf numFmtId="49" fontId="26" fillId="12" borderId="21" xfId="0" applyNumberFormat="1" applyFont="1" applyFill="1" applyBorder="1" applyAlignment="1">
      <alignment horizontal="center" vertical="center" wrapText="1"/>
    </xf>
    <xf numFmtId="3" fontId="26" fillId="12" borderId="5" xfId="0" applyNumberFormat="1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26" fillId="11" borderId="160" xfId="0" applyNumberFormat="1" applyFont="1" applyFill="1" applyBorder="1" applyAlignment="1">
      <alignment horizontal="center" vertical="center" wrapText="1"/>
    </xf>
    <xf numFmtId="3" fontId="26" fillId="11" borderId="60" xfId="0" applyNumberFormat="1" applyFont="1" applyFill="1" applyBorder="1" applyAlignment="1">
      <alignment horizontal="right" vertical="center" wrapText="1"/>
    </xf>
    <xf numFmtId="0" fontId="26" fillId="15" borderId="0" xfId="0" applyFont="1" applyFill="1" applyBorder="1" applyAlignment="1">
      <alignment horizontal="left" vertical="center" wrapText="1"/>
    </xf>
    <xf numFmtId="0" fontId="26" fillId="15" borderId="55" xfId="4" applyNumberFormat="1" applyFont="1" applyFill="1" applyBorder="1" applyAlignment="1" applyProtection="1">
      <alignment horizontal="left" vertical="center" shrinkToFit="1"/>
      <protection locked="0"/>
    </xf>
    <xf numFmtId="0" fontId="26" fillId="15" borderId="26" xfId="4" applyNumberFormat="1" applyFont="1" applyFill="1" applyBorder="1" applyAlignment="1" applyProtection="1">
      <alignment horizontal="left" vertical="center" shrinkToFit="1"/>
      <protection locked="0"/>
    </xf>
    <xf numFmtId="0" fontId="26" fillId="15" borderId="51" xfId="4" applyNumberFormat="1" applyFont="1" applyFill="1" applyBorder="1" applyAlignment="1" applyProtection="1">
      <alignment horizontal="left" vertical="center" shrinkToFit="1"/>
      <protection locked="0"/>
    </xf>
    <xf numFmtId="49" fontId="26" fillId="15" borderId="2" xfId="0" applyNumberFormat="1" applyFont="1" applyFill="1" applyBorder="1" applyAlignment="1">
      <alignment horizontal="left" vertical="center" shrinkToFit="1"/>
    </xf>
    <xf numFmtId="49" fontId="26" fillId="15" borderId="207" xfId="0" applyNumberFormat="1" applyFont="1" applyFill="1" applyBorder="1" applyAlignment="1">
      <alignment horizontal="left" vertical="center" shrinkToFit="1"/>
    </xf>
    <xf numFmtId="49" fontId="26" fillId="15" borderId="12" xfId="0" applyNumberFormat="1" applyFont="1" applyFill="1" applyBorder="1" applyAlignment="1">
      <alignment horizontal="left" vertical="center" shrinkToFit="1"/>
    </xf>
    <xf numFmtId="49" fontId="26" fillId="15" borderId="19" xfId="0" applyNumberFormat="1" applyFont="1" applyFill="1" applyBorder="1" applyAlignment="1">
      <alignment horizontal="left" vertical="center" shrinkToFit="1"/>
    </xf>
    <xf numFmtId="2" fontId="26" fillId="15" borderId="26" xfId="0" applyNumberFormat="1" applyFont="1" applyFill="1" applyBorder="1" applyAlignment="1">
      <alignment vertical="center" shrinkToFit="1"/>
    </xf>
    <xf numFmtId="2" fontId="27" fillId="15" borderId="12" xfId="0" applyNumberFormat="1" applyFont="1" applyFill="1" applyBorder="1" applyAlignment="1">
      <alignment vertical="center" wrapText="1" shrinkToFit="1"/>
    </xf>
    <xf numFmtId="2" fontId="26" fillId="15" borderId="12" xfId="0" applyNumberFormat="1" applyFont="1" applyFill="1" applyBorder="1" applyAlignment="1">
      <alignment vertical="center" wrapText="1" shrinkToFit="1"/>
    </xf>
    <xf numFmtId="2" fontId="26" fillId="15" borderId="19" xfId="0" applyNumberFormat="1" applyFont="1" applyFill="1" applyBorder="1" applyAlignment="1">
      <alignment vertical="center" shrinkToFit="1"/>
    </xf>
    <xf numFmtId="2" fontId="26" fillId="15" borderId="49" xfId="0" applyNumberFormat="1" applyFont="1" applyFill="1" applyBorder="1" applyAlignment="1">
      <alignment vertical="center" shrinkToFit="1"/>
    </xf>
    <xf numFmtId="2" fontId="26" fillId="15" borderId="144" xfId="0" applyNumberFormat="1" applyFont="1" applyFill="1" applyBorder="1" applyAlignment="1">
      <alignment vertical="center" shrinkToFit="1"/>
    </xf>
    <xf numFmtId="2" fontId="26" fillId="15" borderId="51" xfId="0" applyNumberFormat="1" applyFont="1" applyFill="1" applyBorder="1" applyAlignment="1">
      <alignment vertical="center" shrinkToFit="1"/>
    </xf>
    <xf numFmtId="2" fontId="26" fillId="15" borderId="0" xfId="0" applyNumberFormat="1" applyFont="1" applyFill="1" applyBorder="1" applyAlignment="1">
      <alignment vertical="center" shrinkToFit="1"/>
    </xf>
    <xf numFmtId="49" fontId="26" fillId="16" borderId="111" xfId="0" applyNumberFormat="1" applyFont="1" applyFill="1" applyBorder="1" applyAlignment="1">
      <alignment horizontal="right" vertical="center" wrapText="1"/>
    </xf>
    <xf numFmtId="166" fontId="26" fillId="16" borderId="55" xfId="0" applyNumberFormat="1" applyFont="1" applyFill="1" applyBorder="1" applyAlignment="1">
      <alignment horizontal="right" vertical="center" wrapText="1"/>
    </xf>
    <xf numFmtId="166" fontId="26" fillId="16" borderId="166" xfId="0" applyNumberFormat="1" applyFont="1" applyFill="1" applyBorder="1" applyAlignment="1">
      <alignment horizontal="right" vertical="center" wrapText="1"/>
    </xf>
    <xf numFmtId="0" fontId="74" fillId="16" borderId="160" xfId="0" applyFont="1" applyFill="1" applyBorder="1" applyAlignment="1">
      <alignment horizontal="right" vertical="center" wrapText="1"/>
    </xf>
    <xf numFmtId="0" fontId="26" fillId="16" borderId="55" xfId="0" applyFont="1" applyFill="1" applyBorder="1" applyAlignment="1">
      <alignment horizontal="left" vertical="center" wrapText="1"/>
    </xf>
    <xf numFmtId="0" fontId="26" fillId="15" borderId="121" xfId="0" applyFont="1" applyFill="1" applyBorder="1" applyAlignment="1">
      <alignment horizontal="left" vertical="center" wrapText="1"/>
    </xf>
    <xf numFmtId="0" fontId="26" fillId="15" borderId="133" xfId="0" applyFont="1" applyFill="1" applyBorder="1" applyAlignment="1">
      <alignment horizontal="left" vertical="center" wrapText="1"/>
    </xf>
    <xf numFmtId="0" fontId="74" fillId="16" borderId="58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121" xfId="0" applyFont="1" applyFill="1" applyBorder="1" applyAlignment="1">
      <alignment horizontal="left" vertical="center" wrapText="1"/>
    </xf>
    <xf numFmtId="0" fontId="42" fillId="15" borderId="133" xfId="0" applyFont="1" applyFill="1" applyBorder="1"/>
    <xf numFmtId="2" fontId="26" fillId="0" borderId="133" xfId="0" applyNumberFormat="1" applyFont="1" applyFill="1" applyBorder="1" applyAlignment="1">
      <alignment vertical="center" shrinkToFit="1"/>
    </xf>
    <xf numFmtId="2" fontId="26" fillId="0" borderId="34" xfId="0" applyNumberFormat="1" applyFont="1" applyFill="1" applyBorder="1" applyAlignment="1">
      <alignment vertical="center" shrinkToFit="1"/>
    </xf>
    <xf numFmtId="0" fontId="34" fillId="0" borderId="32" xfId="0" applyFont="1" applyBorder="1" applyAlignment="1">
      <alignment horizontal="center"/>
    </xf>
    <xf numFmtId="2" fontId="26" fillId="0" borderId="210" xfId="0" applyNumberFormat="1" applyFont="1" applyFill="1" applyBorder="1" applyAlignment="1">
      <alignment vertical="center" shrinkToFit="1"/>
    </xf>
    <xf numFmtId="49" fontId="27" fillId="2" borderId="208" xfId="0" applyNumberFormat="1" applyFont="1" applyFill="1" applyBorder="1" applyAlignment="1">
      <alignment horizontal="center" vertical="center" shrinkToFit="1"/>
    </xf>
    <xf numFmtId="3" fontId="32" fillId="0" borderId="207" xfId="0" applyNumberFormat="1" applyFont="1" applyFill="1" applyBorder="1" applyAlignment="1">
      <alignment horizontal="center" vertical="center" shrinkToFit="1"/>
    </xf>
    <xf numFmtId="166" fontId="32" fillId="2" borderId="214" xfId="0" applyNumberFormat="1" applyFont="1" applyFill="1" applyBorder="1" applyAlignment="1">
      <alignment horizontal="right" vertical="center" shrinkToFit="1"/>
    </xf>
    <xf numFmtId="3" fontId="32" fillId="13" borderId="207" xfId="0" applyNumberFormat="1" applyFont="1" applyFill="1" applyBorder="1" applyAlignment="1">
      <alignment horizontal="right" vertical="center" shrinkToFit="1"/>
    </xf>
    <xf numFmtId="0" fontId="33" fillId="0" borderId="206" xfId="0" applyFont="1" applyBorder="1" applyAlignment="1">
      <alignment horizontal="left" vertical="center"/>
    </xf>
    <xf numFmtId="0" fontId="34" fillId="0" borderId="206" xfId="0" applyFont="1" applyBorder="1" applyAlignment="1">
      <alignment horizontal="center"/>
    </xf>
    <xf numFmtId="49" fontId="32" fillId="13" borderId="206" xfId="0" applyNumberFormat="1" applyFont="1" applyFill="1" applyBorder="1" applyAlignment="1">
      <alignment horizontal="center" vertical="center" shrinkToFit="1"/>
    </xf>
    <xf numFmtId="2" fontId="26" fillId="0" borderId="58" xfId="0" applyNumberFormat="1" applyFont="1" applyFill="1" applyBorder="1" applyAlignment="1">
      <alignment vertical="center" shrinkToFit="1"/>
    </xf>
    <xf numFmtId="166" fontId="32" fillId="2" borderId="181" xfId="0" applyNumberFormat="1" applyFont="1" applyFill="1" applyBorder="1" applyAlignment="1">
      <alignment horizontal="right" vertical="center" shrinkToFit="1"/>
    </xf>
    <xf numFmtId="3" fontId="32" fillId="13" borderId="55" xfId="0" applyNumberFormat="1" applyFont="1" applyFill="1" applyBorder="1" applyAlignment="1">
      <alignment horizontal="right" vertical="center" shrinkToFit="1"/>
    </xf>
    <xf numFmtId="0" fontId="33" fillId="0" borderId="160" xfId="0" applyFont="1" applyBorder="1" applyAlignment="1">
      <alignment horizontal="left" vertical="center"/>
    </xf>
  </cellXfs>
  <cellStyles count="11">
    <cellStyle name="Гиперссылка" xfId="1" builtinId="8"/>
    <cellStyle name="Гиперссылка 2" xfId="2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6"/>
  <sheetViews>
    <sheetView tabSelected="1" zoomScaleNormal="100" workbookViewId="0">
      <pane ySplit="6" topLeftCell="A25" activePane="bottomLeft" state="frozen"/>
      <selection pane="bottomLeft" activeCell="C101" sqref="C101"/>
    </sheetView>
  </sheetViews>
  <sheetFormatPr defaultColWidth="8.7109375" defaultRowHeight="15.75"/>
  <cols>
    <col min="1" max="1" width="8.5703125" style="270" customWidth="1"/>
    <col min="2" max="2" width="10" style="297" customWidth="1"/>
    <col min="3" max="3" width="37.7109375" customWidth="1"/>
    <col min="4" max="4" width="9.28515625" style="257" customWidth="1"/>
    <col min="5" max="5" width="8.28515625" style="1" customWidth="1"/>
    <col min="6" max="6" width="11.5703125" style="2" customWidth="1"/>
    <col min="7" max="7" width="10.85546875" style="1" customWidth="1"/>
    <col min="8" max="8" width="20.85546875" style="3" customWidth="1"/>
    <col min="9" max="9" width="14" style="4" customWidth="1"/>
    <col min="10" max="10" width="0.140625" style="5" customWidth="1"/>
    <col min="11" max="11" width="9.7109375" style="271" hidden="1" customWidth="1"/>
    <col min="12" max="12" width="8.140625" style="6" hidden="1" customWidth="1"/>
    <col min="13" max="13" width="7.42578125" style="6" hidden="1" customWidth="1"/>
    <col min="14" max="14" width="5.5703125" style="6" hidden="1" customWidth="1"/>
    <col min="15" max="15" width="8.140625" style="6" hidden="1" customWidth="1"/>
    <col min="16" max="16" width="5.140625" style="6" hidden="1" customWidth="1"/>
    <col min="17" max="17" width="8.42578125" style="6" hidden="1" customWidth="1"/>
    <col min="18" max="18" width="5.7109375" style="6" hidden="1" customWidth="1"/>
    <col min="19" max="19" width="8.5703125" style="7" hidden="1" customWidth="1"/>
    <col min="20" max="20" width="6.85546875" style="204" hidden="1" customWidth="1"/>
    <col min="21" max="21" width="10.28515625" style="216" hidden="1" customWidth="1"/>
    <col min="22" max="22" width="6.28515625" style="6" customWidth="1"/>
    <col min="23" max="23" width="8.7109375" style="6"/>
    <col min="24" max="24" width="14.28515625" customWidth="1"/>
  </cols>
  <sheetData>
    <row r="1" spans="1:23" ht="63" customHeight="1">
      <c r="A1" s="886" t="s">
        <v>0</v>
      </c>
      <c r="B1" s="886"/>
      <c r="C1" s="886"/>
      <c r="D1" s="254"/>
      <c r="E1" s="8"/>
      <c r="F1" s="9"/>
      <c r="G1" s="10"/>
      <c r="H1" s="11"/>
      <c r="I1" s="12"/>
      <c r="L1" s="13"/>
    </row>
    <row r="2" spans="1:23" ht="50.25" customHeight="1">
      <c r="A2" s="887" t="s">
        <v>1</v>
      </c>
      <c r="B2" s="887"/>
      <c r="C2" s="887"/>
      <c r="D2" s="255"/>
      <c r="E2" s="14"/>
      <c r="F2" s="15"/>
      <c r="G2" s="16"/>
      <c r="H2" s="17"/>
      <c r="I2" s="18"/>
      <c r="Q2" s="19"/>
    </row>
    <row r="3" spans="1:23" ht="16.5" customHeight="1" thickBot="1">
      <c r="A3" s="888">
        <v>45065</v>
      </c>
      <c r="B3" s="888"/>
      <c r="C3" s="243" t="s">
        <v>2</v>
      </c>
      <c r="D3" s="256"/>
      <c r="E3" s="16"/>
      <c r="F3" s="15"/>
      <c r="G3" s="20"/>
      <c r="H3" s="21"/>
      <c r="I3" s="22"/>
    </row>
    <row r="4" spans="1:23" ht="24.75" customHeight="1" thickBot="1">
      <c r="A4" s="894" t="s">
        <v>3</v>
      </c>
      <c r="B4" s="897" t="s">
        <v>4</v>
      </c>
      <c r="C4" s="923" t="s">
        <v>5</v>
      </c>
      <c r="D4" s="924"/>
      <c r="E4" s="903" t="s">
        <v>6</v>
      </c>
      <c r="F4" s="904"/>
      <c r="G4" s="906" t="s">
        <v>7</v>
      </c>
      <c r="H4" s="918" t="s">
        <v>8</v>
      </c>
      <c r="I4" s="918" t="s">
        <v>9</v>
      </c>
      <c r="J4" s="952"/>
      <c r="K4" s="272" t="s">
        <v>10</v>
      </c>
      <c r="L4" s="951" t="s">
        <v>8</v>
      </c>
      <c r="M4" s="951"/>
      <c r="N4" s="951" t="s">
        <v>11</v>
      </c>
      <c r="O4" s="951"/>
      <c r="P4" s="905" t="s">
        <v>12</v>
      </c>
      <c r="Q4" s="905"/>
      <c r="R4" s="915" t="s">
        <v>13</v>
      </c>
      <c r="S4" s="915"/>
      <c r="T4" s="901" t="s">
        <v>14</v>
      </c>
      <c r="U4" s="901"/>
      <c r="V4" s="188"/>
    </row>
    <row r="5" spans="1:23" ht="15.75" customHeight="1">
      <c r="A5" s="895"/>
      <c r="B5" s="898"/>
      <c r="C5" s="947" t="s">
        <v>44</v>
      </c>
      <c r="D5" s="925" t="s">
        <v>45</v>
      </c>
      <c r="E5" s="949" t="s">
        <v>15</v>
      </c>
      <c r="F5" s="949" t="s">
        <v>16</v>
      </c>
      <c r="G5" s="907"/>
      <c r="H5" s="919"/>
      <c r="I5" s="919"/>
      <c r="J5" s="953"/>
      <c r="K5" s="934" t="s">
        <v>16</v>
      </c>
      <c r="L5" s="913" t="s">
        <v>17</v>
      </c>
      <c r="M5" s="958" t="s">
        <v>16</v>
      </c>
      <c r="N5" s="911" t="s">
        <v>17</v>
      </c>
      <c r="O5" s="909" t="s">
        <v>16</v>
      </c>
      <c r="P5" s="913" t="s">
        <v>17</v>
      </c>
      <c r="Q5" s="960" t="s">
        <v>16</v>
      </c>
      <c r="R5" s="962" t="s">
        <v>17</v>
      </c>
      <c r="S5" s="956" t="s">
        <v>16</v>
      </c>
      <c r="T5" s="921" t="s">
        <v>15</v>
      </c>
      <c r="U5" s="916"/>
      <c r="V5" s="189"/>
    </row>
    <row r="6" spans="1:23" ht="15.75" customHeight="1" thickBot="1">
      <c r="A6" s="896"/>
      <c r="B6" s="899"/>
      <c r="C6" s="948"/>
      <c r="D6" s="926"/>
      <c r="E6" s="950"/>
      <c r="F6" s="950"/>
      <c r="G6" s="908"/>
      <c r="H6" s="920"/>
      <c r="I6" s="920"/>
      <c r="J6" s="954"/>
      <c r="K6" s="935"/>
      <c r="L6" s="914"/>
      <c r="M6" s="959"/>
      <c r="N6" s="912"/>
      <c r="O6" s="910"/>
      <c r="P6" s="914"/>
      <c r="Q6" s="961"/>
      <c r="R6" s="963"/>
      <c r="S6" s="957"/>
      <c r="T6" s="922"/>
      <c r="U6" s="917"/>
      <c r="V6" s="189"/>
    </row>
    <row r="7" spans="1:23" ht="15.75" customHeight="1" thickBot="1">
      <c r="A7" s="1044">
        <v>1420</v>
      </c>
      <c r="B7" s="1049" t="s">
        <v>190</v>
      </c>
      <c r="C7" s="1071" t="s">
        <v>185</v>
      </c>
      <c r="D7" s="1067"/>
      <c r="E7" s="1068"/>
      <c r="F7" s="1069">
        <v>100</v>
      </c>
      <c r="G7" s="1050">
        <v>85000</v>
      </c>
      <c r="H7" s="1074" t="s">
        <v>111</v>
      </c>
      <c r="I7" s="1070" t="s">
        <v>18</v>
      </c>
      <c r="J7" s="1036"/>
      <c r="K7" s="1037"/>
      <c r="L7" s="1038"/>
      <c r="M7" s="1039"/>
      <c r="N7" s="1038"/>
      <c r="O7" s="1040"/>
      <c r="P7" s="1038"/>
      <c r="Q7" s="1040"/>
      <c r="R7" s="1038"/>
      <c r="S7" s="1041"/>
      <c r="T7" s="1042"/>
      <c r="U7" s="1043"/>
      <c r="V7" s="189"/>
    </row>
    <row r="8" spans="1:23" s="165" customFormat="1" ht="18" customHeight="1" thickBot="1">
      <c r="A8" s="1045"/>
      <c r="B8" s="1046">
        <v>16.8</v>
      </c>
      <c r="C8" s="1051" t="s">
        <v>100</v>
      </c>
      <c r="D8" s="596" t="s">
        <v>101</v>
      </c>
      <c r="E8" s="597">
        <v>12</v>
      </c>
      <c r="F8" s="598">
        <f t="shared" ref="F8:F15" si="0">SUM(K8,M8,O8,Q8,S8)</f>
        <v>81</v>
      </c>
      <c r="G8" s="1047">
        <v>98000</v>
      </c>
      <c r="H8" s="1075" t="s">
        <v>173</v>
      </c>
      <c r="I8" s="1048" t="s">
        <v>18</v>
      </c>
      <c r="J8" s="298">
        <f>MMULT(F8,G8)</f>
        <v>7938000</v>
      </c>
      <c r="K8" s="299"/>
      <c r="L8" s="300"/>
      <c r="M8" s="301"/>
      <c r="N8" s="302">
        <v>12</v>
      </c>
      <c r="O8" s="303">
        <f>MMULT(N8,6.75)</f>
        <v>81</v>
      </c>
      <c r="P8" s="304"/>
      <c r="Q8" s="305"/>
      <c r="R8" s="307"/>
      <c r="S8" s="306"/>
      <c r="T8" s="232"/>
      <c r="U8" s="308"/>
      <c r="V8" s="189"/>
    </row>
    <row r="9" spans="1:23" s="165" customFormat="1" ht="19.5" customHeight="1" thickBot="1">
      <c r="A9" s="891">
        <v>1020</v>
      </c>
      <c r="B9" s="688">
        <v>20</v>
      </c>
      <c r="C9" s="1072" t="s">
        <v>67</v>
      </c>
      <c r="D9" s="599" t="s">
        <v>68</v>
      </c>
      <c r="E9" s="600">
        <f>SUM(R9,P9,N9,L9)</f>
        <v>1</v>
      </c>
      <c r="F9" s="601">
        <f t="shared" si="0"/>
        <v>5.5670000000000002</v>
      </c>
      <c r="G9" s="739">
        <v>98000</v>
      </c>
      <c r="H9" s="1076" t="s">
        <v>173</v>
      </c>
      <c r="I9" s="602" t="s">
        <v>18</v>
      </c>
      <c r="J9" s="317">
        <f t="shared" ref="J9:J17" si="1">MMULT(F9,G9)</f>
        <v>545566</v>
      </c>
      <c r="K9" s="318"/>
      <c r="L9" s="319"/>
      <c r="M9" s="320"/>
      <c r="N9" s="321"/>
      <c r="O9" s="322"/>
      <c r="P9" s="323"/>
      <c r="Q9" s="324"/>
      <c r="R9" s="718">
        <v>1</v>
      </c>
      <c r="S9" s="719">
        <v>5.5670000000000002</v>
      </c>
      <c r="T9" s="326"/>
      <c r="U9" s="325"/>
      <c r="V9" s="189"/>
    </row>
    <row r="10" spans="1:23" s="165" customFormat="1" ht="19.5" customHeight="1">
      <c r="A10" s="892"/>
      <c r="B10" s="689">
        <v>12</v>
      </c>
      <c r="C10" s="1073" t="s">
        <v>105</v>
      </c>
      <c r="D10" s="603" t="s">
        <v>43</v>
      </c>
      <c r="E10" s="604">
        <v>4</v>
      </c>
      <c r="F10" s="605" t="s">
        <v>106</v>
      </c>
      <c r="G10" s="740">
        <v>92000</v>
      </c>
      <c r="H10" s="606" t="s">
        <v>107</v>
      </c>
      <c r="I10" s="607" t="s">
        <v>18</v>
      </c>
      <c r="J10" s="878"/>
      <c r="K10" s="398"/>
      <c r="L10" s="399"/>
      <c r="M10" s="400"/>
      <c r="N10" s="401"/>
      <c r="O10" s="402"/>
      <c r="P10" s="403"/>
      <c r="Q10" s="404"/>
      <c r="R10" s="875">
        <v>4</v>
      </c>
      <c r="S10" s="876">
        <v>14.013</v>
      </c>
      <c r="T10" s="326"/>
      <c r="U10" s="877"/>
      <c r="V10" s="189"/>
    </row>
    <row r="11" spans="1:23" ht="18" customHeight="1">
      <c r="A11" s="892"/>
      <c r="B11" s="690">
        <v>10</v>
      </c>
      <c r="C11" s="1052" t="s">
        <v>53</v>
      </c>
      <c r="D11" s="608" t="s">
        <v>47</v>
      </c>
      <c r="E11" s="609">
        <f>SUM(R11,P11,N11,L11)</f>
        <v>1</v>
      </c>
      <c r="F11" s="610">
        <f t="shared" si="0"/>
        <v>2.782</v>
      </c>
      <c r="G11" s="741">
        <v>98000</v>
      </c>
      <c r="H11" s="611">
        <v>11.17</v>
      </c>
      <c r="I11" s="612" t="s">
        <v>18</v>
      </c>
      <c r="J11" s="434">
        <f t="shared" si="1"/>
        <v>272636</v>
      </c>
      <c r="K11" s="435"/>
      <c r="L11" s="436"/>
      <c r="M11" s="437"/>
      <c r="N11" s="438"/>
      <c r="O11" s="439"/>
      <c r="P11" s="440"/>
      <c r="Q11" s="441"/>
      <c r="R11" s="442">
        <v>1</v>
      </c>
      <c r="S11" s="443">
        <v>2.782</v>
      </c>
      <c r="T11" s="444"/>
      <c r="U11" s="445"/>
      <c r="V11" s="189"/>
    </row>
    <row r="12" spans="1:23" ht="18" customHeight="1" thickBot="1">
      <c r="A12" s="893"/>
      <c r="B12" s="691" t="s">
        <v>25</v>
      </c>
      <c r="C12" s="1052" t="s">
        <v>53</v>
      </c>
      <c r="D12" s="613" t="s">
        <v>189</v>
      </c>
      <c r="E12" s="614">
        <f>SUM(R12,P12,N12,L12)</f>
        <v>1</v>
      </c>
      <c r="F12" s="615">
        <f t="shared" si="0"/>
        <v>2.8290000000000002</v>
      </c>
      <c r="G12" s="742">
        <v>85000</v>
      </c>
      <c r="H12" s="616">
        <v>11.33</v>
      </c>
      <c r="I12" s="617" t="s">
        <v>18</v>
      </c>
      <c r="J12" s="309">
        <f t="shared" si="1"/>
        <v>240465.00000000003</v>
      </c>
      <c r="K12" s="310"/>
      <c r="L12" s="311"/>
      <c r="M12" s="312"/>
      <c r="N12" s="313"/>
      <c r="O12" s="314"/>
      <c r="P12" s="315"/>
      <c r="Q12" s="316"/>
      <c r="R12" s="406">
        <v>1</v>
      </c>
      <c r="S12" s="407">
        <v>2.8290000000000002</v>
      </c>
      <c r="T12" s="405"/>
      <c r="U12" s="370"/>
      <c r="V12" s="189"/>
    </row>
    <row r="13" spans="1:23" ht="18" customHeight="1" thickBot="1">
      <c r="A13" s="902">
        <v>820</v>
      </c>
      <c r="B13" s="692">
        <v>14</v>
      </c>
      <c r="C13" s="1053" t="s">
        <v>52</v>
      </c>
      <c r="D13" s="618" t="s">
        <v>48</v>
      </c>
      <c r="E13" s="619">
        <f>SUM(R13,P13,N13,L13,U13)</f>
        <v>1</v>
      </c>
      <c r="F13" s="620">
        <f t="shared" si="0"/>
        <v>3.375</v>
      </c>
      <c r="G13" s="743">
        <v>125000</v>
      </c>
      <c r="H13" s="621">
        <v>12.16</v>
      </c>
      <c r="I13" s="622" t="s">
        <v>18</v>
      </c>
      <c r="J13" s="23">
        <f t="shared" si="1"/>
        <v>421875</v>
      </c>
      <c r="K13" s="273"/>
      <c r="L13" s="24"/>
      <c r="M13" s="25"/>
      <c r="N13" s="363"/>
      <c r="O13" s="364"/>
      <c r="P13" s="26"/>
      <c r="Q13" s="27"/>
      <c r="R13" s="28">
        <v>1</v>
      </c>
      <c r="S13" s="29">
        <v>3.375</v>
      </c>
      <c r="T13" s="233"/>
      <c r="U13" s="217"/>
      <c r="V13" s="189"/>
    </row>
    <row r="14" spans="1:23" ht="18" customHeight="1" thickBot="1">
      <c r="A14" s="902"/>
      <c r="B14" s="693">
        <v>12</v>
      </c>
      <c r="C14" s="1054" t="s">
        <v>70</v>
      </c>
      <c r="D14" s="623" t="s">
        <v>43</v>
      </c>
      <c r="E14" s="624">
        <f>SUM(R14,P14,N14,L14,U14)</f>
        <v>13</v>
      </c>
      <c r="F14" s="625">
        <f t="shared" si="0"/>
        <v>36.4</v>
      </c>
      <c r="G14" s="744">
        <v>98000</v>
      </c>
      <c r="H14" s="626" t="s">
        <v>77</v>
      </c>
      <c r="I14" s="627" t="s">
        <v>18</v>
      </c>
      <c r="J14" s="327">
        <f t="shared" si="1"/>
        <v>3567200</v>
      </c>
      <c r="K14" s="328"/>
      <c r="L14" s="329"/>
      <c r="M14" s="330"/>
      <c r="N14" s="331"/>
      <c r="O14" s="332"/>
      <c r="P14" s="333"/>
      <c r="Q14" s="334"/>
      <c r="R14" s="335">
        <v>13</v>
      </c>
      <c r="S14" s="336">
        <f>MMULT(R14,2.8)</f>
        <v>36.4</v>
      </c>
      <c r="T14" s="337"/>
      <c r="U14" s="338"/>
      <c r="V14" s="189"/>
    </row>
    <row r="15" spans="1:23" s="40" customFormat="1" ht="18" customHeight="1" thickBot="1">
      <c r="A15" s="902"/>
      <c r="B15" s="694">
        <v>11</v>
      </c>
      <c r="C15" s="1055" t="s">
        <v>19</v>
      </c>
      <c r="D15" s="628" t="s">
        <v>46</v>
      </c>
      <c r="E15" s="629">
        <f>SUM(R15,P15,N15,L15,U15)</f>
        <v>7</v>
      </c>
      <c r="F15" s="630">
        <f t="shared" si="0"/>
        <v>17.5</v>
      </c>
      <c r="G15" s="745">
        <v>79000</v>
      </c>
      <c r="H15" s="631" t="s">
        <v>141</v>
      </c>
      <c r="I15" s="632" t="s">
        <v>18</v>
      </c>
      <c r="J15" s="31">
        <f t="shared" si="1"/>
        <v>1382500</v>
      </c>
      <c r="K15" s="274"/>
      <c r="L15" s="32"/>
      <c r="M15" s="33"/>
      <c r="N15" s="34"/>
      <c r="O15" s="35"/>
      <c r="P15" s="36"/>
      <c r="Q15" s="37"/>
      <c r="R15" s="38">
        <v>7</v>
      </c>
      <c r="S15" s="39">
        <f>MMULT(R15,2.5)</f>
        <v>17.5</v>
      </c>
      <c r="T15" s="205"/>
      <c r="U15" s="218"/>
      <c r="V15" s="190"/>
      <c r="W15" s="191"/>
    </row>
    <row r="16" spans="1:23" s="574" customFormat="1" ht="18" customHeight="1">
      <c r="A16" s="968"/>
      <c r="B16" s="981" t="s">
        <v>34</v>
      </c>
      <c r="C16" s="1056" t="s">
        <v>169</v>
      </c>
      <c r="D16" s="982" t="s">
        <v>150</v>
      </c>
      <c r="E16" s="983" t="s">
        <v>20</v>
      </c>
      <c r="F16" s="987">
        <v>79</v>
      </c>
      <c r="G16" s="984">
        <v>85000</v>
      </c>
      <c r="H16" s="985" t="s">
        <v>167</v>
      </c>
      <c r="I16" s="986" t="s">
        <v>168</v>
      </c>
      <c r="J16" s="969"/>
      <c r="K16" s="970"/>
      <c r="L16" s="971"/>
      <c r="M16" s="972"/>
      <c r="N16" s="973"/>
      <c r="O16" s="974"/>
      <c r="P16" s="975"/>
      <c r="Q16" s="976"/>
      <c r="R16" s="977"/>
      <c r="S16" s="978"/>
      <c r="T16" s="979"/>
      <c r="U16" s="980"/>
      <c r="V16" s="190"/>
      <c r="W16" s="589"/>
    </row>
    <row r="17" spans="1:23" s="40" customFormat="1" ht="18" customHeight="1">
      <c r="A17" s="900">
        <v>720</v>
      </c>
      <c r="B17" s="695">
        <v>12</v>
      </c>
      <c r="C17" s="1057" t="s">
        <v>19</v>
      </c>
      <c r="D17" s="608" t="s">
        <v>46</v>
      </c>
      <c r="E17" s="635">
        <f>SUM(R17,P17,N17,L17)</f>
        <v>6</v>
      </c>
      <c r="F17" s="636">
        <f t="shared" ref="F17:F32" si="2">SUM(K17,M17,O17,Q17,S17)</f>
        <v>14.399999999999999</v>
      </c>
      <c r="G17" s="746">
        <v>75000</v>
      </c>
      <c r="H17" s="43" t="s">
        <v>160</v>
      </c>
      <c r="I17" s="351" t="s">
        <v>18</v>
      </c>
      <c r="J17" s="45">
        <f t="shared" si="1"/>
        <v>1080000</v>
      </c>
      <c r="K17" s="275"/>
      <c r="L17" s="46"/>
      <c r="M17" s="47"/>
      <c r="N17" s="48"/>
      <c r="O17" s="49"/>
      <c r="P17" s="50"/>
      <c r="Q17" s="166"/>
      <c r="R17" s="51">
        <v>6</v>
      </c>
      <c r="S17" s="52">
        <f>MMULT(R17,2.4)</f>
        <v>14.399999999999999</v>
      </c>
      <c r="T17" s="206"/>
      <c r="U17" s="220"/>
      <c r="V17" s="191"/>
      <c r="W17" s="191"/>
    </row>
    <row r="18" spans="1:23" s="40" customFormat="1" ht="18" customHeight="1">
      <c r="A18" s="900"/>
      <c r="B18" s="696" t="s">
        <v>126</v>
      </c>
      <c r="C18" s="1057" t="s">
        <v>19</v>
      </c>
      <c r="D18" s="608" t="s">
        <v>46</v>
      </c>
      <c r="E18" s="635">
        <f>SUM(R18,P18,N18,L18)</f>
        <v>2</v>
      </c>
      <c r="F18" s="636">
        <f>SUM(K18,M18,O18,Q18,S18)</f>
        <v>4.34</v>
      </c>
      <c r="G18" s="746">
        <v>75000</v>
      </c>
      <c r="H18" s="43" t="s">
        <v>162</v>
      </c>
      <c r="I18" s="351" t="s">
        <v>18</v>
      </c>
      <c r="J18" s="45">
        <f>MMULT(F18,G18)</f>
        <v>325500</v>
      </c>
      <c r="K18" s="275"/>
      <c r="L18" s="46"/>
      <c r="M18" s="47"/>
      <c r="N18" s="48"/>
      <c r="O18" s="49"/>
      <c r="P18" s="548"/>
      <c r="Q18" s="593"/>
      <c r="R18" s="51">
        <v>2</v>
      </c>
      <c r="S18" s="52">
        <f>MMULT(R18,2.17)</f>
        <v>4.34</v>
      </c>
      <c r="T18" s="206"/>
      <c r="U18" s="220"/>
      <c r="V18" s="191"/>
      <c r="W18" s="191"/>
    </row>
    <row r="19" spans="1:23" s="574" customFormat="1" ht="18" customHeight="1">
      <c r="A19" s="900"/>
      <c r="B19" s="696" t="s">
        <v>126</v>
      </c>
      <c r="C19" s="1057" t="s">
        <v>19</v>
      </c>
      <c r="D19" s="608" t="s">
        <v>46</v>
      </c>
      <c r="E19" s="635">
        <f>SUM(R19,P19,N19,L19)</f>
        <v>4</v>
      </c>
      <c r="F19" s="636">
        <f>SUM(K19,M19,O19,Q19,S19)</f>
        <v>8.68</v>
      </c>
      <c r="G19" s="746">
        <v>55000</v>
      </c>
      <c r="H19" s="43" t="s">
        <v>161</v>
      </c>
      <c r="I19" s="351" t="s">
        <v>18</v>
      </c>
      <c r="J19" s="45">
        <f>MMULT(F19,G19)</f>
        <v>477400</v>
      </c>
      <c r="K19" s="275"/>
      <c r="L19" s="46"/>
      <c r="M19" s="47"/>
      <c r="N19" s="48"/>
      <c r="O19" s="49"/>
      <c r="P19" s="548"/>
      <c r="Q19" s="593"/>
      <c r="R19" s="51">
        <v>4</v>
      </c>
      <c r="S19" s="52">
        <f>MMULT(R19,2.17)</f>
        <v>8.68</v>
      </c>
      <c r="T19" s="206"/>
      <c r="U19" s="220"/>
      <c r="V19" s="589"/>
      <c r="W19" s="589"/>
    </row>
    <row r="20" spans="1:23" s="574" customFormat="1" ht="18" customHeight="1">
      <c r="A20" s="900"/>
      <c r="B20" s="696" t="s">
        <v>25</v>
      </c>
      <c r="C20" s="1057" t="s">
        <v>19</v>
      </c>
      <c r="D20" s="608"/>
      <c r="E20" s="635">
        <f>SUM(R20,P20,N20,L20)</f>
        <v>1</v>
      </c>
      <c r="F20" s="636">
        <f>SUM(K20,M20,O20,Q20,S20)</f>
        <v>2.1539999999999999</v>
      </c>
      <c r="G20" s="746">
        <v>55000</v>
      </c>
      <c r="H20" s="43">
        <v>10.85</v>
      </c>
      <c r="I20" s="351" t="s">
        <v>18</v>
      </c>
      <c r="J20" s="45">
        <f>MMULT(F20,G20)</f>
        <v>118470</v>
      </c>
      <c r="K20" s="275"/>
      <c r="L20" s="46"/>
      <c r="M20" s="47"/>
      <c r="N20" s="48"/>
      <c r="O20" s="49"/>
      <c r="P20" s="548"/>
      <c r="Q20" s="593"/>
      <c r="R20" s="51">
        <v>1</v>
      </c>
      <c r="S20" s="52">
        <f>MMULT(R20,2.154)</f>
        <v>2.1539999999999999</v>
      </c>
      <c r="T20" s="206"/>
      <c r="U20" s="220"/>
      <c r="V20" s="589"/>
      <c r="W20" s="589"/>
    </row>
    <row r="21" spans="1:23" s="40" customFormat="1" ht="18" customHeight="1">
      <c r="A21" s="900"/>
      <c r="B21" s="697">
        <v>10</v>
      </c>
      <c r="C21" s="1058" t="s">
        <v>19</v>
      </c>
      <c r="D21" s="608" t="s">
        <v>46</v>
      </c>
      <c r="E21" s="720">
        <f>SUM(R21,P21,N21,L21,U21)</f>
        <v>3</v>
      </c>
      <c r="F21" s="643">
        <f t="shared" si="2"/>
        <v>6.4619999999999997</v>
      </c>
      <c r="G21" s="747">
        <v>75000</v>
      </c>
      <c r="H21" s="649" t="s">
        <v>163</v>
      </c>
      <c r="I21" s="351" t="s">
        <v>18</v>
      </c>
      <c r="J21" s="53">
        <f t="shared" ref="J21:J32" si="3">MMULT(F21,G21)</f>
        <v>484650</v>
      </c>
      <c r="K21" s="275"/>
      <c r="L21" s="54"/>
      <c r="M21" s="47"/>
      <c r="N21" s="48"/>
      <c r="O21" s="49"/>
      <c r="P21" s="46"/>
      <c r="Q21" s="594"/>
      <c r="R21" s="51">
        <v>3</v>
      </c>
      <c r="S21" s="52">
        <f>MMULT(R21,2.154)</f>
        <v>6.4619999999999997</v>
      </c>
      <c r="T21" s="206"/>
      <c r="U21" s="220"/>
      <c r="V21" s="191"/>
      <c r="W21" s="191"/>
    </row>
    <row r="22" spans="1:23" s="40" customFormat="1" ht="18" customHeight="1">
      <c r="A22" s="900"/>
      <c r="B22" s="696" t="s">
        <v>118</v>
      </c>
      <c r="C22" s="1057" t="s">
        <v>52</v>
      </c>
      <c r="D22" s="641" t="s">
        <v>47</v>
      </c>
      <c r="E22" s="635">
        <f>SUM(R22,P22,N22,L22,U22)</f>
        <v>2</v>
      </c>
      <c r="F22" s="636">
        <f t="shared" si="2"/>
        <v>2.1</v>
      </c>
      <c r="G22" s="746">
        <v>79000</v>
      </c>
      <c r="H22" s="43" t="s">
        <v>154</v>
      </c>
      <c r="I22" s="351" t="s">
        <v>18</v>
      </c>
      <c r="J22" s="45">
        <f t="shared" si="3"/>
        <v>165900</v>
      </c>
      <c r="K22" s="275"/>
      <c r="L22" s="54"/>
      <c r="M22" s="47"/>
      <c r="N22" s="48"/>
      <c r="O22" s="49"/>
      <c r="P22" s="46"/>
      <c r="Q22" s="594"/>
      <c r="R22" s="259">
        <v>2</v>
      </c>
      <c r="S22" s="260">
        <v>2.1</v>
      </c>
      <c r="T22" s="206"/>
      <c r="U22" s="220"/>
      <c r="V22" s="191"/>
      <c r="W22" s="191"/>
    </row>
    <row r="23" spans="1:23" s="574" customFormat="1" ht="18" customHeight="1">
      <c r="A23" s="900"/>
      <c r="B23" s="696" t="s">
        <v>26</v>
      </c>
      <c r="C23" s="1057" t="s">
        <v>185</v>
      </c>
      <c r="D23" s="340"/>
      <c r="E23" s="635"/>
      <c r="F23" s="636">
        <v>30</v>
      </c>
      <c r="G23" s="746">
        <v>65000</v>
      </c>
      <c r="H23" s="43" t="s">
        <v>111</v>
      </c>
      <c r="I23" s="351" t="s">
        <v>18</v>
      </c>
      <c r="J23" s="45"/>
      <c r="K23" s="275"/>
      <c r="L23" s="54"/>
      <c r="M23" s="47"/>
      <c r="N23" s="48"/>
      <c r="O23" s="49"/>
      <c r="P23" s="46"/>
      <c r="Q23" s="594"/>
      <c r="R23" s="259"/>
      <c r="S23" s="260"/>
      <c r="T23" s="206"/>
      <c r="U23" s="220"/>
      <c r="V23" s="589"/>
      <c r="W23" s="589"/>
    </row>
    <row r="24" spans="1:23" s="40" customFormat="1" ht="18" customHeight="1">
      <c r="A24" s="900"/>
      <c r="B24" s="696" t="s">
        <v>26</v>
      </c>
      <c r="C24" s="1057" t="s">
        <v>55</v>
      </c>
      <c r="D24" s="340" t="s">
        <v>50</v>
      </c>
      <c r="E24" s="635">
        <v>24</v>
      </c>
      <c r="F24" s="636">
        <v>45</v>
      </c>
      <c r="G24" s="746">
        <v>85000</v>
      </c>
      <c r="H24" s="43" t="s">
        <v>155</v>
      </c>
      <c r="I24" s="351" t="s">
        <v>18</v>
      </c>
      <c r="J24" s="45">
        <f t="shared" si="3"/>
        <v>3825000</v>
      </c>
      <c r="K24" s="275"/>
      <c r="L24" s="54"/>
      <c r="M24" s="47"/>
      <c r="N24" s="48"/>
      <c r="O24" s="49"/>
      <c r="P24" s="46"/>
      <c r="Q24" s="594"/>
      <c r="R24" s="259">
        <v>10</v>
      </c>
      <c r="S24" s="260">
        <f>MMULT(R24,1.5)</f>
        <v>15</v>
      </c>
      <c r="T24" s="206"/>
      <c r="U24" s="220"/>
      <c r="V24" s="191"/>
      <c r="W24" s="191"/>
    </row>
    <row r="25" spans="1:23" s="40" customFormat="1" ht="18" customHeight="1" thickBot="1">
      <c r="A25" s="900"/>
      <c r="B25" s="695" t="s">
        <v>26</v>
      </c>
      <c r="C25" s="1057" t="s">
        <v>55</v>
      </c>
      <c r="D25" s="340" t="s">
        <v>49</v>
      </c>
      <c r="E25" s="635">
        <f>SUM(R25,P25,N25,L25,U25)</f>
        <v>2</v>
      </c>
      <c r="F25" s="636">
        <f t="shared" si="2"/>
        <v>3.12</v>
      </c>
      <c r="G25" s="746">
        <v>75000</v>
      </c>
      <c r="H25" s="43" t="s">
        <v>110</v>
      </c>
      <c r="I25" s="351" t="s">
        <v>18</v>
      </c>
      <c r="J25" s="45">
        <f t="shared" si="3"/>
        <v>234000</v>
      </c>
      <c r="K25" s="275"/>
      <c r="L25" s="365"/>
      <c r="M25" s="47"/>
      <c r="N25" s="367"/>
      <c r="O25" s="366"/>
      <c r="P25" s="46"/>
      <c r="Q25" s="595"/>
      <c r="R25" s="259">
        <v>2</v>
      </c>
      <c r="S25" s="260">
        <f>MMULT(R25,1.56)</f>
        <v>3.12</v>
      </c>
      <c r="T25" s="206"/>
      <c r="U25" s="220"/>
      <c r="V25" s="191"/>
      <c r="W25" s="191"/>
    </row>
    <row r="26" spans="1:23" s="40" customFormat="1" ht="18" customHeight="1">
      <c r="A26" s="940">
        <v>630</v>
      </c>
      <c r="B26" s="698">
        <v>12</v>
      </c>
      <c r="C26" s="1059" t="s">
        <v>52</v>
      </c>
      <c r="D26" s="633" t="s">
        <v>50</v>
      </c>
      <c r="E26" s="637">
        <f t="shared" ref="E26:E38" si="4">SUM(R26,P26,N26,L26)</f>
        <v>9</v>
      </c>
      <c r="F26" s="638">
        <f t="shared" si="2"/>
        <v>19.8</v>
      </c>
      <c r="G26" s="748">
        <v>110000</v>
      </c>
      <c r="H26" s="116" t="s">
        <v>172</v>
      </c>
      <c r="I26" s="634" t="s">
        <v>18</v>
      </c>
      <c r="J26" s="76">
        <f t="shared" si="3"/>
        <v>2178000</v>
      </c>
      <c r="K26" s="276"/>
      <c r="L26" s="128"/>
      <c r="M26" s="175"/>
      <c r="N26" s="59"/>
      <c r="O26" s="60"/>
      <c r="P26" s="61"/>
      <c r="Q26" s="176"/>
      <c r="R26" s="174">
        <v>9</v>
      </c>
      <c r="S26" s="195">
        <f>MMULT(R26,2.2)</f>
        <v>19.8</v>
      </c>
      <c r="T26" s="207"/>
      <c r="U26" s="221"/>
      <c r="V26" s="191"/>
      <c r="W26" s="191"/>
    </row>
    <row r="27" spans="1:23" s="40" customFormat="1" ht="18" customHeight="1">
      <c r="A27" s="941"/>
      <c r="B27" s="699" t="s">
        <v>25</v>
      </c>
      <c r="C27" s="1060" t="s">
        <v>69</v>
      </c>
      <c r="D27" s="639" t="s">
        <v>43</v>
      </c>
      <c r="E27" s="640">
        <f t="shared" si="4"/>
        <v>20</v>
      </c>
      <c r="F27" s="636">
        <f>SUM(K27,M27,O27,Q27,S27)</f>
        <v>35.799999999999997</v>
      </c>
      <c r="G27" s="749">
        <v>98000</v>
      </c>
      <c r="H27" s="43" t="s">
        <v>117</v>
      </c>
      <c r="I27" s="351" t="s">
        <v>18</v>
      </c>
      <c r="J27" s="82">
        <f t="shared" si="3"/>
        <v>3508399.9999999995</v>
      </c>
      <c r="K27" s="277"/>
      <c r="L27" s="104"/>
      <c r="M27" s="63"/>
      <c r="N27" s="64"/>
      <c r="O27" s="65"/>
      <c r="P27" s="62"/>
      <c r="Q27" s="66"/>
      <c r="R27" s="196">
        <v>20</v>
      </c>
      <c r="S27" s="197">
        <f>MMULT(R27,1.79)</f>
        <v>35.799999999999997</v>
      </c>
      <c r="T27" s="453"/>
      <c r="U27" s="222"/>
      <c r="V27" s="191"/>
      <c r="W27" s="191"/>
    </row>
    <row r="28" spans="1:23" s="40" customFormat="1" ht="18" customHeight="1">
      <c r="A28" s="941"/>
      <c r="B28" s="699">
        <v>10</v>
      </c>
      <c r="C28" s="1061" t="s">
        <v>53</v>
      </c>
      <c r="D28" s="639" t="s">
        <v>47</v>
      </c>
      <c r="E28" s="640">
        <f t="shared" si="4"/>
        <v>2</v>
      </c>
      <c r="F28" s="636">
        <f>SUM(K28,M28,O28,Q28,S28)</f>
        <v>2.9</v>
      </c>
      <c r="G28" s="749">
        <v>85000</v>
      </c>
      <c r="H28" s="43" t="s">
        <v>121</v>
      </c>
      <c r="I28" s="351" t="s">
        <v>18</v>
      </c>
      <c r="J28" s="82">
        <f t="shared" si="3"/>
        <v>246500</v>
      </c>
      <c r="K28" s="277"/>
      <c r="L28" s="104"/>
      <c r="M28" s="63"/>
      <c r="N28" s="64"/>
      <c r="O28" s="65"/>
      <c r="P28" s="62"/>
      <c r="Q28" s="66"/>
      <c r="R28" s="196">
        <v>2</v>
      </c>
      <c r="S28" s="197">
        <v>2.9</v>
      </c>
      <c r="T28" s="208"/>
      <c r="U28" s="222"/>
      <c r="V28" s="191"/>
      <c r="W28" s="191"/>
    </row>
    <row r="29" spans="1:23" s="40" customFormat="1" ht="18" customHeight="1">
      <c r="A29" s="941"/>
      <c r="B29" s="700">
        <v>10</v>
      </c>
      <c r="C29" s="1062" t="s">
        <v>52</v>
      </c>
      <c r="D29" s="641" t="s">
        <v>50</v>
      </c>
      <c r="E29" s="642">
        <f t="shared" si="4"/>
        <v>2</v>
      </c>
      <c r="F29" s="643">
        <f t="shared" si="2"/>
        <v>3.66</v>
      </c>
      <c r="G29" s="750">
        <v>110000</v>
      </c>
      <c r="H29" s="56" t="s">
        <v>170</v>
      </c>
      <c r="I29" s="644" t="s">
        <v>18</v>
      </c>
      <c r="J29" s="97">
        <f t="shared" si="3"/>
        <v>402600</v>
      </c>
      <c r="K29" s="278"/>
      <c r="L29" s="111"/>
      <c r="M29" s="70"/>
      <c r="N29" s="71"/>
      <c r="O29" s="72"/>
      <c r="P29" s="69"/>
      <c r="Q29" s="73"/>
      <c r="R29" s="67">
        <v>2</v>
      </c>
      <c r="S29" s="68">
        <f>MMULT(R29,1.83)</f>
        <v>3.66</v>
      </c>
      <c r="T29" s="208"/>
      <c r="U29" s="222"/>
      <c r="V29" s="191"/>
      <c r="W29" s="191"/>
    </row>
    <row r="30" spans="1:23" s="40" customFormat="1" ht="18" customHeight="1">
      <c r="A30" s="941"/>
      <c r="B30" s="700">
        <v>9</v>
      </c>
      <c r="C30" s="1063" t="s">
        <v>52</v>
      </c>
      <c r="D30" s="339" t="s">
        <v>49</v>
      </c>
      <c r="E30" s="645">
        <f t="shared" si="4"/>
        <v>7</v>
      </c>
      <c r="F30" s="646">
        <f t="shared" si="2"/>
        <v>11.549999999999999</v>
      </c>
      <c r="G30" s="751">
        <v>100000</v>
      </c>
      <c r="H30" s="546" t="s">
        <v>171</v>
      </c>
      <c r="I30" s="547" t="s">
        <v>18</v>
      </c>
      <c r="J30" s="198">
        <f t="shared" si="3"/>
        <v>1155000</v>
      </c>
      <c r="K30" s="279"/>
      <c r="L30" s="261"/>
      <c r="M30" s="168"/>
      <c r="N30" s="169"/>
      <c r="O30" s="170"/>
      <c r="P30" s="167"/>
      <c r="Q30" s="171"/>
      <c r="R30" s="172">
        <v>7</v>
      </c>
      <c r="S30" s="173">
        <f>MMULT(R30,1.65)</f>
        <v>11.549999999999999</v>
      </c>
      <c r="T30" s="209"/>
      <c r="U30" s="223"/>
      <c r="V30" s="191"/>
      <c r="W30" s="191"/>
    </row>
    <row r="31" spans="1:23" s="574" customFormat="1" ht="18" customHeight="1">
      <c r="A31" s="874"/>
      <c r="B31" s="715" t="s">
        <v>26</v>
      </c>
      <c r="C31" s="1031" t="s">
        <v>53</v>
      </c>
      <c r="D31" s="608"/>
      <c r="E31" s="816">
        <f t="shared" si="4"/>
        <v>10</v>
      </c>
      <c r="F31" s="723">
        <f t="shared" si="2"/>
        <v>13</v>
      </c>
      <c r="G31" s="753">
        <v>97000</v>
      </c>
      <c r="H31" s="724" t="s">
        <v>173</v>
      </c>
      <c r="I31" s="725" t="s">
        <v>18</v>
      </c>
      <c r="J31" s="582">
        <f t="shared" si="3"/>
        <v>1261000</v>
      </c>
      <c r="K31" s="817"/>
      <c r="L31" s="494"/>
      <c r="M31" s="818"/>
      <c r="N31" s="819"/>
      <c r="O31" s="497"/>
      <c r="P31" s="496"/>
      <c r="Q31" s="498"/>
      <c r="R31" s="822">
        <v>10</v>
      </c>
      <c r="S31" s="178">
        <f>MMULT(R31,1.3)</f>
        <v>13</v>
      </c>
      <c r="T31" s="820"/>
      <c r="U31" s="821"/>
      <c r="V31" s="589"/>
      <c r="W31" s="589"/>
    </row>
    <row r="32" spans="1:23" s="574" customFormat="1" ht="18" customHeight="1">
      <c r="A32" s="717"/>
      <c r="B32" s="815" t="s">
        <v>26</v>
      </c>
      <c r="C32" s="1031" t="s">
        <v>144</v>
      </c>
      <c r="D32" s="608" t="s">
        <v>49</v>
      </c>
      <c r="E32" s="816">
        <f t="shared" si="4"/>
        <v>1</v>
      </c>
      <c r="F32" s="723">
        <f t="shared" si="2"/>
        <v>1.3819999999999999</v>
      </c>
      <c r="G32" s="753">
        <v>65000</v>
      </c>
      <c r="H32" s="724">
        <v>10.76</v>
      </c>
      <c r="I32" s="725" t="s">
        <v>18</v>
      </c>
      <c r="J32" s="582">
        <f t="shared" si="3"/>
        <v>89830</v>
      </c>
      <c r="K32" s="817"/>
      <c r="L32" s="494"/>
      <c r="M32" s="818"/>
      <c r="N32" s="819"/>
      <c r="O32" s="497"/>
      <c r="P32" s="496"/>
      <c r="Q32" s="498"/>
      <c r="R32" s="822">
        <v>1</v>
      </c>
      <c r="S32" s="178">
        <v>1.3819999999999999</v>
      </c>
      <c r="T32" s="820"/>
      <c r="U32" s="821"/>
      <c r="V32" s="589"/>
      <c r="W32" s="589"/>
    </row>
    <row r="33" spans="1:23" s="40" customFormat="1" ht="18" customHeight="1" thickBot="1">
      <c r="A33" s="369"/>
      <c r="B33" s="699">
        <v>8</v>
      </c>
      <c r="C33" s="1030" t="s">
        <v>133</v>
      </c>
      <c r="D33" s="608" t="s">
        <v>46</v>
      </c>
      <c r="E33" s="640">
        <f t="shared" si="4"/>
        <v>1</v>
      </c>
      <c r="F33" s="249">
        <f>SUM(K33,M33,O33,Q33,S33)</f>
        <v>1.4350000000000001</v>
      </c>
      <c r="G33" s="749">
        <v>82000</v>
      </c>
      <c r="H33" s="43">
        <v>11.47</v>
      </c>
      <c r="I33" s="351" t="s">
        <v>18</v>
      </c>
      <c r="J33" s="82">
        <f>MMULT(F33,G33)</f>
        <v>117670</v>
      </c>
      <c r="K33" s="802"/>
      <c r="L33" s="104"/>
      <c r="M33" s="63"/>
      <c r="N33" s="64"/>
      <c r="O33" s="65"/>
      <c r="P33" s="62"/>
      <c r="Q33" s="87"/>
      <c r="R33" s="823">
        <v>1</v>
      </c>
      <c r="S33" s="74">
        <f>MMULT(R33,1.435)</f>
        <v>1.4350000000000001</v>
      </c>
      <c r="T33" s="258"/>
      <c r="U33" s="222"/>
      <c r="V33" s="191"/>
      <c r="W33" s="191"/>
    </row>
    <row r="34" spans="1:23" s="40" customFormat="1" ht="18" customHeight="1" thickBot="1">
      <c r="A34" s="889">
        <v>530</v>
      </c>
      <c r="B34" s="698">
        <v>16</v>
      </c>
      <c r="C34" s="1059" t="s">
        <v>185</v>
      </c>
      <c r="D34" s="592" t="s">
        <v>46</v>
      </c>
      <c r="E34" s="637">
        <f t="shared" si="4"/>
        <v>9</v>
      </c>
      <c r="F34" s="647">
        <f>SUM(K34,M34,O34,Q34,S34)</f>
        <v>20</v>
      </c>
      <c r="G34" s="748">
        <v>79000</v>
      </c>
      <c r="H34" s="116"/>
      <c r="I34" s="634" t="s">
        <v>18</v>
      </c>
      <c r="J34" s="76">
        <f t="shared" ref="J34:J102" si="5">MMULT(F34,G34)</f>
        <v>1580000</v>
      </c>
      <c r="K34" s="280"/>
      <c r="L34" s="77"/>
      <c r="M34" s="78"/>
      <c r="N34" s="549">
        <v>9</v>
      </c>
      <c r="O34" s="550">
        <v>20</v>
      </c>
      <c r="P34" s="61"/>
      <c r="Q34" s="79"/>
      <c r="R34" s="80"/>
      <c r="S34" s="81"/>
      <c r="T34" s="234"/>
      <c r="U34" s="224"/>
      <c r="V34" s="192"/>
      <c r="W34" s="191"/>
    </row>
    <row r="35" spans="1:23" s="40" customFormat="1" ht="18" customHeight="1" thickBot="1">
      <c r="A35" s="889"/>
      <c r="B35" s="699">
        <v>12</v>
      </c>
      <c r="C35" s="1030" t="s">
        <v>54</v>
      </c>
      <c r="D35" s="340" t="s">
        <v>71</v>
      </c>
      <c r="E35" s="640">
        <f t="shared" si="4"/>
        <v>2</v>
      </c>
      <c r="F35" s="249">
        <f t="shared" ref="F35:F102" si="6">SUM(K35,M35,O35,Q35,S35)</f>
        <v>2.7360000000000002</v>
      </c>
      <c r="G35" s="749">
        <v>82000</v>
      </c>
      <c r="H35" s="43" t="s">
        <v>119</v>
      </c>
      <c r="I35" s="351" t="s">
        <v>18</v>
      </c>
      <c r="J35" s="82">
        <f t="shared" si="5"/>
        <v>224352.00000000003</v>
      </c>
      <c r="K35" s="280"/>
      <c r="L35" s="83"/>
      <c r="M35" s="84"/>
      <c r="N35" s="85"/>
      <c r="O35" s="86"/>
      <c r="P35" s="62"/>
      <c r="Q35" s="87"/>
      <c r="R35" s="67">
        <v>2</v>
      </c>
      <c r="S35" s="88">
        <v>2.7360000000000002</v>
      </c>
      <c r="T35" s="235"/>
      <c r="U35" s="222"/>
      <c r="V35" s="192"/>
      <c r="W35" s="191"/>
    </row>
    <row r="36" spans="1:23" s="40" customFormat="1" ht="18" customHeight="1" thickBot="1">
      <c r="A36" s="889"/>
      <c r="B36" s="699" t="s">
        <v>21</v>
      </c>
      <c r="C36" s="1030" t="s">
        <v>62</v>
      </c>
      <c r="D36" s="340" t="s">
        <v>43</v>
      </c>
      <c r="E36" s="640">
        <f t="shared" si="4"/>
        <v>3</v>
      </c>
      <c r="F36" s="249">
        <f t="shared" si="6"/>
        <v>3.66</v>
      </c>
      <c r="G36" s="749">
        <v>94000</v>
      </c>
      <c r="H36" s="43" t="s">
        <v>120</v>
      </c>
      <c r="I36" s="351" t="s">
        <v>18</v>
      </c>
      <c r="J36" s="82">
        <f t="shared" si="5"/>
        <v>344040</v>
      </c>
      <c r="K36" s="280"/>
      <c r="L36" s="83"/>
      <c r="M36" s="84"/>
      <c r="N36" s="85"/>
      <c r="O36" s="86"/>
      <c r="P36" s="62"/>
      <c r="Q36" s="87"/>
      <c r="R36" s="67">
        <v>3</v>
      </c>
      <c r="S36" s="88">
        <v>3.66</v>
      </c>
      <c r="T36" s="235"/>
      <c r="U36" s="222"/>
      <c r="V36" s="192"/>
      <c r="W36" s="191"/>
    </row>
    <row r="37" spans="1:23" s="40" customFormat="1" ht="18" customHeight="1" thickBot="1">
      <c r="A37" s="889"/>
      <c r="B37" s="701" t="s">
        <v>25</v>
      </c>
      <c r="C37" s="1030" t="s">
        <v>52</v>
      </c>
      <c r="D37" s="340" t="s">
        <v>47</v>
      </c>
      <c r="E37" s="640">
        <f>SUM(R37,P37,N37,L37)</f>
        <v>3</v>
      </c>
      <c r="F37" s="249">
        <f t="shared" si="6"/>
        <v>4.5</v>
      </c>
      <c r="G37" s="749">
        <v>94000</v>
      </c>
      <c r="H37" s="43" t="s">
        <v>153</v>
      </c>
      <c r="I37" s="351" t="s">
        <v>18</v>
      </c>
      <c r="J37" s="82">
        <f t="shared" si="5"/>
        <v>423000</v>
      </c>
      <c r="K37" s="280"/>
      <c r="L37" s="83"/>
      <c r="M37" s="84"/>
      <c r="N37" s="85"/>
      <c r="O37" s="86"/>
      <c r="P37" s="62"/>
      <c r="Q37" s="87"/>
      <c r="R37" s="67">
        <v>3</v>
      </c>
      <c r="S37" s="88">
        <f>MMULT(R37,1.5)</f>
        <v>4.5</v>
      </c>
      <c r="T37" s="235"/>
      <c r="U37" s="222"/>
      <c r="V37" s="192"/>
      <c r="W37" s="191"/>
    </row>
    <row r="38" spans="1:23" s="40" customFormat="1" ht="18" customHeight="1" thickBot="1">
      <c r="A38" s="889"/>
      <c r="B38" s="702">
        <v>10</v>
      </c>
      <c r="C38" s="1030" t="s">
        <v>62</v>
      </c>
      <c r="D38" s="340" t="s">
        <v>47</v>
      </c>
      <c r="E38" s="648">
        <f t="shared" si="4"/>
        <v>2</v>
      </c>
      <c r="F38" s="249">
        <f t="shared" si="6"/>
        <v>2.2400000000000002</v>
      </c>
      <c r="G38" s="749">
        <v>82000</v>
      </c>
      <c r="H38" s="649" t="s">
        <v>128</v>
      </c>
      <c r="I38" s="650" t="s">
        <v>18</v>
      </c>
      <c r="J38" s="82">
        <f t="shared" si="5"/>
        <v>183680.00000000003</v>
      </c>
      <c r="K38" s="281"/>
      <c r="L38" s="83"/>
      <c r="M38" s="90"/>
      <c r="N38" s="91"/>
      <c r="O38" s="92"/>
      <c r="P38" s="93"/>
      <c r="Q38" s="94"/>
      <c r="R38" s="95">
        <v>2</v>
      </c>
      <c r="S38" s="96">
        <v>2.2400000000000002</v>
      </c>
      <c r="T38" s="235"/>
      <c r="U38" s="225"/>
      <c r="V38" s="191"/>
      <c r="W38" s="191"/>
    </row>
    <row r="39" spans="1:23" s="352" customFormat="1" ht="18" customHeight="1" thickBot="1">
      <c r="A39" s="889"/>
      <c r="B39" s="700" t="s">
        <v>25</v>
      </c>
      <c r="C39" s="1030" t="s">
        <v>54</v>
      </c>
      <c r="D39" s="339" t="s">
        <v>71</v>
      </c>
      <c r="E39" s="648">
        <f t="shared" ref="E39:E44" si="7">SUM(R39,P39,N39,L39)</f>
        <v>1</v>
      </c>
      <c r="F39" s="249">
        <f t="shared" si="6"/>
        <v>1.1519999999999999</v>
      </c>
      <c r="G39" s="749">
        <v>79000</v>
      </c>
      <c r="H39" s="649">
        <v>9</v>
      </c>
      <c r="I39" s="650" t="s">
        <v>18</v>
      </c>
      <c r="J39" s="82">
        <f t="shared" si="5"/>
        <v>91008</v>
      </c>
      <c r="K39" s="359"/>
      <c r="L39" s="104"/>
      <c r="M39" s="84"/>
      <c r="N39" s="99"/>
      <c r="O39" s="100"/>
      <c r="P39" s="62"/>
      <c r="Q39" s="87"/>
      <c r="R39" s="358">
        <v>1</v>
      </c>
      <c r="S39" s="68">
        <v>1.1519999999999999</v>
      </c>
      <c r="T39" s="210"/>
      <c r="U39" s="222"/>
      <c r="V39" s="190"/>
      <c r="W39" s="190"/>
    </row>
    <row r="40" spans="1:23" s="40" customFormat="1" ht="18" customHeight="1" thickBot="1">
      <c r="A40" s="889"/>
      <c r="B40" s="702">
        <v>9</v>
      </c>
      <c r="C40" s="1030" t="s">
        <v>19</v>
      </c>
      <c r="D40" s="684" t="s">
        <v>46</v>
      </c>
      <c r="E40" s="648">
        <f t="shared" si="7"/>
        <v>4</v>
      </c>
      <c r="F40" s="249">
        <f t="shared" si="6"/>
        <v>5.28</v>
      </c>
      <c r="G40" s="749">
        <v>60000</v>
      </c>
      <c r="H40" s="56" t="s">
        <v>142</v>
      </c>
      <c r="I40" s="644" t="s">
        <v>18</v>
      </c>
      <c r="J40" s="82">
        <f t="shared" si="5"/>
        <v>316800</v>
      </c>
      <c r="K40" s="281"/>
      <c r="L40" s="89"/>
      <c r="M40" s="90"/>
      <c r="N40" s="99"/>
      <c r="O40" s="100"/>
      <c r="P40" s="101"/>
      <c r="Q40" s="102"/>
      <c r="R40" s="103">
        <v>4</v>
      </c>
      <c r="S40" s="74">
        <f>MMULT(R40,1.32)</f>
        <v>5.28</v>
      </c>
      <c r="T40" s="235"/>
      <c r="U40" s="222"/>
      <c r="V40" s="191"/>
      <c r="W40" s="191"/>
    </row>
    <row r="41" spans="1:23" s="552" customFormat="1" ht="18" customHeight="1" thickBot="1">
      <c r="A41" s="889"/>
      <c r="B41" s="703" t="s">
        <v>26</v>
      </c>
      <c r="C41" s="1064" t="s">
        <v>62</v>
      </c>
      <c r="D41" s="608" t="s">
        <v>47</v>
      </c>
      <c r="E41" s="651">
        <f>SUM(R41,P41,N41,L41)</f>
        <v>3</v>
      </c>
      <c r="F41" s="652">
        <f>SUM(K41,M41,O41,Q41,S41)</f>
        <v>3.6719999999999997</v>
      </c>
      <c r="G41" s="752">
        <v>85000</v>
      </c>
      <c r="H41" s="653" t="s">
        <v>152</v>
      </c>
      <c r="I41" s="654" t="s">
        <v>18</v>
      </c>
      <c r="J41" s="562">
        <f t="shared" si="5"/>
        <v>312120</v>
      </c>
      <c r="K41" s="563"/>
      <c r="L41" s="564"/>
      <c r="M41" s="565"/>
      <c r="N41" s="566"/>
      <c r="O41" s="567"/>
      <c r="P41" s="568"/>
      <c r="Q41" s="569"/>
      <c r="R41" s="381">
        <v>3</v>
      </c>
      <c r="S41" s="382">
        <f>MMULT(R41,1.224)</f>
        <v>3.6719999999999997</v>
      </c>
      <c r="T41" s="551"/>
      <c r="U41" s="570"/>
      <c r="V41" s="553"/>
      <c r="W41" s="553"/>
    </row>
    <row r="42" spans="1:23" s="40" customFormat="1" ht="18" customHeight="1" thickBot="1">
      <c r="A42" s="889"/>
      <c r="B42" s="704">
        <v>8</v>
      </c>
      <c r="C42" s="1064" t="s">
        <v>54</v>
      </c>
      <c r="D42" s="608" t="s">
        <v>50</v>
      </c>
      <c r="E42" s="651">
        <f>SUM(R42,P42,N42,L42)</f>
        <v>2</v>
      </c>
      <c r="F42" s="652">
        <f>SUM(K42,M42,O42,Q42,S42)</f>
        <v>2.2000000000000002</v>
      </c>
      <c r="G42" s="752">
        <v>79000</v>
      </c>
      <c r="H42" s="653">
        <v>10.28</v>
      </c>
      <c r="I42" s="654" t="s">
        <v>18</v>
      </c>
      <c r="J42" s="371">
        <f>MMULT(F42,G42)</f>
        <v>173800</v>
      </c>
      <c r="K42" s="372"/>
      <c r="L42" s="373"/>
      <c r="M42" s="374"/>
      <c r="N42" s="375"/>
      <c r="O42" s="376"/>
      <c r="P42" s="377"/>
      <c r="Q42" s="378"/>
      <c r="R42" s="381">
        <v>2</v>
      </c>
      <c r="S42" s="382">
        <f>MMULT(R42,1.1)</f>
        <v>2.2000000000000002</v>
      </c>
      <c r="T42" s="379"/>
      <c r="U42" s="380"/>
      <c r="V42" s="191"/>
      <c r="W42" s="191"/>
    </row>
    <row r="43" spans="1:23" s="40" customFormat="1" ht="18" customHeight="1" thickBot="1">
      <c r="A43" s="889"/>
      <c r="B43" s="705">
        <v>8</v>
      </c>
      <c r="C43" s="1065" t="s">
        <v>54</v>
      </c>
      <c r="D43" s="608" t="s">
        <v>71</v>
      </c>
      <c r="E43" s="545">
        <f t="shared" si="7"/>
        <v>4</v>
      </c>
      <c r="F43" s="250">
        <f t="shared" si="6"/>
        <v>3.9</v>
      </c>
      <c r="G43" s="751">
        <v>79000</v>
      </c>
      <c r="H43" s="546" t="s">
        <v>140</v>
      </c>
      <c r="I43" s="547" t="s">
        <v>18</v>
      </c>
      <c r="J43" s="198">
        <f t="shared" si="5"/>
        <v>308100</v>
      </c>
      <c r="K43" s="282"/>
      <c r="L43" s="236"/>
      <c r="M43" s="237"/>
      <c r="N43" s="199"/>
      <c r="O43" s="200"/>
      <c r="P43" s="201"/>
      <c r="Q43" s="202"/>
      <c r="R43" s="203">
        <v>4</v>
      </c>
      <c r="S43" s="173">
        <v>3.9</v>
      </c>
      <c r="T43" s="211"/>
      <c r="U43" s="223"/>
      <c r="V43" s="191"/>
      <c r="W43" s="191"/>
    </row>
    <row r="44" spans="1:23" s="40" customFormat="1" ht="18" customHeight="1" thickBot="1">
      <c r="A44" s="890"/>
      <c r="B44" s="709" t="s">
        <v>22</v>
      </c>
      <c r="C44" s="1066" t="s">
        <v>60</v>
      </c>
      <c r="D44" s="727" t="s">
        <v>50</v>
      </c>
      <c r="E44" s="728">
        <f t="shared" si="7"/>
        <v>3</v>
      </c>
      <c r="F44" s="729">
        <f t="shared" si="6"/>
        <v>3.3000000000000003</v>
      </c>
      <c r="G44" s="756">
        <v>79000</v>
      </c>
      <c r="H44" s="730" t="s">
        <v>149</v>
      </c>
      <c r="I44" s="731" t="s">
        <v>18</v>
      </c>
      <c r="J44" s="115">
        <f t="shared" si="5"/>
        <v>260700.00000000003</v>
      </c>
      <c r="K44" s="283"/>
      <c r="L44" s="656"/>
      <c r="M44" s="775"/>
      <c r="N44" s="490"/>
      <c r="O44" s="491"/>
      <c r="P44" s="657"/>
      <c r="Q44" s="776"/>
      <c r="R44" s="777">
        <v>3</v>
      </c>
      <c r="S44" s="778">
        <f>MMULT(R44,1.1)</f>
        <v>3.3000000000000003</v>
      </c>
      <c r="T44" s="658"/>
      <c r="U44" s="492"/>
      <c r="V44" s="191"/>
      <c r="W44" s="191"/>
    </row>
    <row r="45" spans="1:23" s="40" customFormat="1" ht="18" customHeight="1">
      <c r="A45" s="937">
        <v>426</v>
      </c>
      <c r="B45" s="712" t="s">
        <v>34</v>
      </c>
      <c r="C45" s="870" t="s">
        <v>57</v>
      </c>
      <c r="D45" s="779" t="s">
        <v>56</v>
      </c>
      <c r="E45" s="734" t="s">
        <v>20</v>
      </c>
      <c r="F45" s="780" t="s">
        <v>36</v>
      </c>
      <c r="G45" s="781">
        <v>125000</v>
      </c>
      <c r="H45" s="782" t="s">
        <v>35</v>
      </c>
      <c r="I45" s="783" t="s">
        <v>18</v>
      </c>
      <c r="J45" s="784"/>
      <c r="K45" s="284"/>
      <c r="L45" s="785"/>
      <c r="M45" s="786"/>
      <c r="N45" s="787"/>
      <c r="O45" s="788"/>
      <c r="P45" s="789"/>
      <c r="Q45" s="790"/>
      <c r="R45" s="791"/>
      <c r="S45" s="792"/>
      <c r="T45" s="793"/>
      <c r="U45" s="794"/>
      <c r="V45" s="191"/>
      <c r="W45" s="191"/>
    </row>
    <row r="46" spans="1:23" s="40" customFormat="1" ht="18" customHeight="1">
      <c r="A46" s="938"/>
      <c r="B46" s="706" t="s">
        <v>113</v>
      </c>
      <c r="C46" s="871" t="s">
        <v>58</v>
      </c>
      <c r="D46" s="726" t="s">
        <v>49</v>
      </c>
      <c r="E46" s="722">
        <f>SUM(R46,P46,N46,L46)</f>
        <v>1</v>
      </c>
      <c r="F46" s="723">
        <f t="shared" ref="F46:F54" si="8">SUM(K46,M46,O46,Q46,S46)</f>
        <v>1.38</v>
      </c>
      <c r="G46" s="753">
        <v>105000</v>
      </c>
      <c r="H46" s="724" t="s">
        <v>114</v>
      </c>
      <c r="I46" s="725" t="s">
        <v>18</v>
      </c>
      <c r="J46" s="582">
        <f t="shared" si="5"/>
        <v>144900</v>
      </c>
      <c r="K46" s="591"/>
      <c r="L46" s="583"/>
      <c r="M46" s="584"/>
      <c r="N46" s="585"/>
      <c r="O46" s="586"/>
      <c r="P46" s="587"/>
      <c r="Q46" s="588"/>
      <c r="R46" s="865">
        <v>1</v>
      </c>
      <c r="S46" s="659">
        <v>1.38</v>
      </c>
      <c r="T46" s="590"/>
      <c r="U46" s="795"/>
      <c r="V46" s="191"/>
      <c r="W46" s="191"/>
    </row>
    <row r="47" spans="1:23" s="574" customFormat="1" ht="18" customHeight="1">
      <c r="A47" s="938"/>
      <c r="B47" s="706" t="s">
        <v>21</v>
      </c>
      <c r="C47" s="871" t="s">
        <v>52</v>
      </c>
      <c r="D47" s="726" t="s">
        <v>150</v>
      </c>
      <c r="E47" s="722">
        <f>SUM(R47,P47,N47,L47)</f>
        <v>10</v>
      </c>
      <c r="F47" s="723">
        <f t="shared" si="8"/>
        <v>14.16</v>
      </c>
      <c r="G47" s="753">
        <v>85000</v>
      </c>
      <c r="H47" s="724" t="s">
        <v>179</v>
      </c>
      <c r="I47" s="725" t="s">
        <v>18</v>
      </c>
      <c r="J47" s="582">
        <f t="shared" si="5"/>
        <v>1203600</v>
      </c>
      <c r="K47" s="591"/>
      <c r="L47" s="583"/>
      <c r="M47" s="584"/>
      <c r="N47" s="585"/>
      <c r="O47" s="586"/>
      <c r="P47" s="587"/>
      <c r="Q47" s="588"/>
      <c r="R47" s="865">
        <v>10</v>
      </c>
      <c r="S47" s="659">
        <v>14.16</v>
      </c>
      <c r="T47" s="590"/>
      <c r="U47" s="795"/>
      <c r="V47" s="589"/>
      <c r="W47" s="589"/>
    </row>
    <row r="48" spans="1:23" s="40" customFormat="1" ht="18" customHeight="1">
      <c r="A48" s="938"/>
      <c r="B48" s="707" t="s">
        <v>21</v>
      </c>
      <c r="C48" s="872" t="s">
        <v>54</v>
      </c>
      <c r="D48" s="541" t="s">
        <v>71</v>
      </c>
      <c r="E48" s="542">
        <f>SUM(R48,P48,N48,L48)</f>
        <v>1</v>
      </c>
      <c r="F48" s="368">
        <f t="shared" si="8"/>
        <v>1.4419999999999999</v>
      </c>
      <c r="G48" s="754">
        <v>79000</v>
      </c>
      <c r="H48" s="543" t="s">
        <v>80</v>
      </c>
      <c r="I48" s="544" t="s">
        <v>18</v>
      </c>
      <c r="J48" s="554">
        <f>MMULT(F48,G48)</f>
        <v>113918</v>
      </c>
      <c r="K48" s="555"/>
      <c r="L48" s="556"/>
      <c r="M48" s="557"/>
      <c r="N48" s="558"/>
      <c r="O48" s="559"/>
      <c r="P48" s="560"/>
      <c r="Q48" s="561"/>
      <c r="R48" s="571">
        <v>1</v>
      </c>
      <c r="S48" s="572">
        <v>1.4419999999999999</v>
      </c>
      <c r="T48" s="590"/>
      <c r="U48" s="796"/>
      <c r="V48" s="191"/>
      <c r="W48" s="191"/>
    </row>
    <row r="49" spans="1:23" s="40" customFormat="1" ht="18" customHeight="1">
      <c r="A49" s="938"/>
      <c r="B49" s="707" t="s">
        <v>25</v>
      </c>
      <c r="C49" s="872" t="s">
        <v>54</v>
      </c>
      <c r="D49" s="541" t="s">
        <v>71</v>
      </c>
      <c r="E49" s="542">
        <f>SUM(R49,P49,N49,L49)</f>
        <v>17</v>
      </c>
      <c r="F49" s="368">
        <f t="shared" si="8"/>
        <v>19.89</v>
      </c>
      <c r="G49" s="754">
        <v>79000</v>
      </c>
      <c r="H49" s="543" t="s">
        <v>122</v>
      </c>
      <c r="I49" s="544" t="s">
        <v>18</v>
      </c>
      <c r="J49" s="554">
        <f>MMULT(F49,G49)</f>
        <v>1571310</v>
      </c>
      <c r="K49" s="555"/>
      <c r="L49" s="556"/>
      <c r="M49" s="557"/>
      <c r="N49" s="558"/>
      <c r="O49" s="559"/>
      <c r="P49" s="560"/>
      <c r="Q49" s="561"/>
      <c r="R49" s="571">
        <v>17</v>
      </c>
      <c r="S49" s="572">
        <f>MMULT(R49,1.17)</f>
        <v>19.89</v>
      </c>
      <c r="T49" s="590"/>
      <c r="U49" s="796"/>
      <c r="V49" s="191"/>
      <c r="W49" s="191"/>
    </row>
    <row r="50" spans="1:23" s="574" customFormat="1" ht="18" customHeight="1">
      <c r="A50" s="938"/>
      <c r="B50" s="708" t="s">
        <v>25</v>
      </c>
      <c r="C50" s="872" t="s">
        <v>54</v>
      </c>
      <c r="D50" s="541" t="s">
        <v>50</v>
      </c>
      <c r="E50" s="542">
        <f>SUM(R50,P50,N50,L50)</f>
        <v>5</v>
      </c>
      <c r="F50" s="368">
        <f t="shared" si="8"/>
        <v>5.8999999999999995</v>
      </c>
      <c r="G50" s="754">
        <v>79000</v>
      </c>
      <c r="H50" s="543" t="s">
        <v>130</v>
      </c>
      <c r="I50" s="544" t="s">
        <v>18</v>
      </c>
      <c r="J50" s="554">
        <f>MMULT(F50,G50)</f>
        <v>466099.99999999994</v>
      </c>
      <c r="K50" s="555"/>
      <c r="L50" s="556"/>
      <c r="M50" s="557"/>
      <c r="N50" s="558"/>
      <c r="O50" s="559"/>
      <c r="P50" s="560"/>
      <c r="Q50" s="561"/>
      <c r="R50" s="571">
        <v>5</v>
      </c>
      <c r="S50" s="572">
        <f>MMULT(R50,1.18)</f>
        <v>5.8999999999999995</v>
      </c>
      <c r="T50" s="590"/>
      <c r="U50" s="796"/>
      <c r="V50" s="589"/>
      <c r="W50" s="589"/>
    </row>
    <row r="51" spans="1:23" s="40" customFormat="1" ht="18" customHeight="1">
      <c r="A51" s="938"/>
      <c r="B51" s="708" t="s">
        <v>25</v>
      </c>
      <c r="C51" s="872" t="s">
        <v>58</v>
      </c>
      <c r="D51" s="541"/>
      <c r="E51" s="542">
        <f>SUM(R51,P51,N51,L51,U51)</f>
        <v>1</v>
      </c>
      <c r="F51" s="368">
        <f t="shared" si="8"/>
        <v>1.24</v>
      </c>
      <c r="G51" s="754">
        <v>125000</v>
      </c>
      <c r="H51" s="543">
        <v>12.11</v>
      </c>
      <c r="I51" s="544" t="s">
        <v>18</v>
      </c>
      <c r="J51" s="554">
        <f>MMULT(F51,G51)</f>
        <v>155000</v>
      </c>
      <c r="K51" s="555"/>
      <c r="L51" s="556"/>
      <c r="M51" s="557"/>
      <c r="N51" s="558"/>
      <c r="O51" s="559"/>
      <c r="P51" s="560"/>
      <c r="Q51" s="561"/>
      <c r="R51" s="571">
        <v>1</v>
      </c>
      <c r="S51" s="572">
        <v>1.24</v>
      </c>
      <c r="T51" s="590"/>
      <c r="U51" s="796"/>
      <c r="V51" s="191"/>
      <c r="W51" s="191"/>
    </row>
    <row r="52" spans="1:23" s="40" customFormat="1" ht="18" customHeight="1">
      <c r="A52" s="938"/>
      <c r="B52" s="708" t="s">
        <v>118</v>
      </c>
      <c r="C52" s="872" t="s">
        <v>60</v>
      </c>
      <c r="D52" s="541" t="s">
        <v>150</v>
      </c>
      <c r="E52" s="542">
        <f>SUM(R52,P52,N52,L52,U52)</f>
        <v>82</v>
      </c>
      <c r="F52" s="368">
        <f t="shared" si="8"/>
        <v>87.248000000000005</v>
      </c>
      <c r="G52" s="754">
        <v>75000</v>
      </c>
      <c r="H52" s="543" t="s">
        <v>188</v>
      </c>
      <c r="I52" s="544" t="s">
        <v>18</v>
      </c>
      <c r="J52" s="554">
        <f t="shared" si="5"/>
        <v>6543600</v>
      </c>
      <c r="K52" s="573"/>
      <c r="L52" s="556"/>
      <c r="M52" s="557"/>
      <c r="N52" s="558"/>
      <c r="O52" s="559"/>
      <c r="P52" s="560"/>
      <c r="Q52" s="561"/>
      <c r="R52" s="687">
        <v>82</v>
      </c>
      <c r="S52" s="655">
        <f>MMULT(R52,1.064)</f>
        <v>87.248000000000005</v>
      </c>
      <c r="T52" s="590"/>
      <c r="U52" s="796"/>
      <c r="V52" s="191"/>
      <c r="W52" s="191"/>
    </row>
    <row r="53" spans="1:23" s="574" customFormat="1" ht="18" customHeight="1">
      <c r="A53" s="938"/>
      <c r="B53" s="708" t="s">
        <v>26</v>
      </c>
      <c r="C53" s="872" t="s">
        <v>60</v>
      </c>
      <c r="D53" s="541" t="s">
        <v>186</v>
      </c>
      <c r="E53" s="542">
        <v>34</v>
      </c>
      <c r="F53" s="368">
        <v>30</v>
      </c>
      <c r="G53" s="754">
        <v>79000</v>
      </c>
      <c r="H53" s="543" t="s">
        <v>187</v>
      </c>
      <c r="I53" s="544" t="s">
        <v>18</v>
      </c>
      <c r="J53" s="554"/>
      <c r="K53" s="573"/>
      <c r="L53" s="556"/>
      <c r="M53" s="557"/>
      <c r="N53" s="558"/>
      <c r="O53" s="559"/>
      <c r="P53" s="560"/>
      <c r="Q53" s="561"/>
      <c r="R53" s="687"/>
      <c r="S53" s="655"/>
      <c r="T53" s="590"/>
      <c r="U53" s="796"/>
      <c r="V53" s="589"/>
      <c r="W53" s="589"/>
    </row>
    <row r="54" spans="1:23" s="574" customFormat="1" ht="18" customHeight="1">
      <c r="A54" s="938"/>
      <c r="B54" s="708" t="s">
        <v>26</v>
      </c>
      <c r="C54" s="1077" t="s">
        <v>60</v>
      </c>
      <c r="D54" s="541" t="s">
        <v>50</v>
      </c>
      <c r="E54" s="542">
        <f>SUM(R54,P54,N54,L54,U54)</f>
        <v>35</v>
      </c>
      <c r="F54" s="368">
        <f t="shared" si="8"/>
        <v>31.150000000000002</v>
      </c>
      <c r="G54" s="754">
        <v>79000</v>
      </c>
      <c r="H54" s="543" t="s">
        <v>156</v>
      </c>
      <c r="I54" s="544" t="s">
        <v>18</v>
      </c>
      <c r="J54" s="554">
        <f t="shared" si="5"/>
        <v>2460850</v>
      </c>
      <c r="K54" s="812"/>
      <c r="L54" s="556"/>
      <c r="M54" s="557"/>
      <c r="N54" s="558"/>
      <c r="O54" s="559"/>
      <c r="P54" s="560"/>
      <c r="Q54" s="561"/>
      <c r="R54" s="571">
        <v>35</v>
      </c>
      <c r="S54" s="572">
        <f>MMULT(R54,0.89)</f>
        <v>31.150000000000002</v>
      </c>
      <c r="T54" s="590"/>
      <c r="U54" s="796"/>
      <c r="V54" s="589"/>
      <c r="W54" s="589"/>
    </row>
    <row r="55" spans="1:23" s="40" customFormat="1" ht="18" customHeight="1">
      <c r="A55" s="938"/>
      <c r="B55" s="701">
        <v>8</v>
      </c>
      <c r="C55" s="350" t="s">
        <v>19</v>
      </c>
      <c r="D55" s="608" t="s">
        <v>46</v>
      </c>
      <c r="E55" s="648">
        <f>SUM(R55,P55,N55,L55,U55)</f>
        <v>4</v>
      </c>
      <c r="F55" s="249">
        <f t="shared" si="6"/>
        <v>3.6</v>
      </c>
      <c r="G55" s="749">
        <v>57000</v>
      </c>
      <c r="H55" s="43" t="s">
        <v>79</v>
      </c>
      <c r="I55" s="351" t="s">
        <v>18</v>
      </c>
      <c r="J55" s="576">
        <f t="shared" si="5"/>
        <v>205200</v>
      </c>
      <c r="K55" s="277"/>
      <c r="L55" s="91"/>
      <c r="M55" s="577"/>
      <c r="N55" s="579"/>
      <c r="O55" s="580"/>
      <c r="P55" s="105"/>
      <c r="Q55" s="106"/>
      <c r="R55" s="107">
        <v>4</v>
      </c>
      <c r="S55" s="74">
        <v>3.6</v>
      </c>
      <c r="T55" s="208"/>
      <c r="U55" s="356"/>
      <c r="V55" s="191"/>
      <c r="W55" s="191"/>
    </row>
    <row r="56" spans="1:23" s="40" customFormat="1" ht="18" customHeight="1">
      <c r="A56" s="938"/>
      <c r="B56" s="701" t="s">
        <v>22</v>
      </c>
      <c r="C56" s="350" t="s">
        <v>19</v>
      </c>
      <c r="D56" s="684" t="s">
        <v>46</v>
      </c>
      <c r="E56" s="721">
        <f t="shared" ref="E56:E76" si="9">SUM(R56,P56,N56,L56)</f>
        <v>3</v>
      </c>
      <c r="F56" s="643">
        <f t="shared" si="6"/>
        <v>2.4940000000000002</v>
      </c>
      <c r="G56" s="755">
        <v>57000</v>
      </c>
      <c r="H56" s="43" t="s">
        <v>23</v>
      </c>
      <c r="I56" s="351" t="s">
        <v>18</v>
      </c>
      <c r="J56" s="576">
        <f t="shared" si="5"/>
        <v>142158</v>
      </c>
      <c r="K56" s="277"/>
      <c r="L56" s="91"/>
      <c r="M56" s="108"/>
      <c r="N56" s="579"/>
      <c r="O56" s="580"/>
      <c r="P56" s="109"/>
      <c r="Q56" s="110"/>
      <c r="R56" s="107">
        <v>3</v>
      </c>
      <c r="S56" s="74">
        <v>2.4940000000000002</v>
      </c>
      <c r="T56" s="208"/>
      <c r="U56" s="356"/>
      <c r="V56" s="191"/>
      <c r="W56" s="191"/>
    </row>
    <row r="57" spans="1:23" s="40" customFormat="1" ht="18" customHeight="1" thickBot="1">
      <c r="A57" s="939"/>
      <c r="B57" s="711" t="s">
        <v>24</v>
      </c>
      <c r="C57" s="873" t="s">
        <v>54</v>
      </c>
      <c r="D57" s="613" t="s">
        <v>71</v>
      </c>
      <c r="E57" s="733">
        <f>SUM(R57,P57,N57,L57)</f>
        <v>7</v>
      </c>
      <c r="F57" s="797">
        <f t="shared" si="6"/>
        <v>6.79</v>
      </c>
      <c r="G57" s="798">
        <v>79000</v>
      </c>
      <c r="H57" s="799" t="s">
        <v>123</v>
      </c>
      <c r="I57" s="800" t="s">
        <v>18</v>
      </c>
      <c r="J57" s="801">
        <f t="shared" si="5"/>
        <v>536410</v>
      </c>
      <c r="K57" s="802"/>
      <c r="L57" s="241"/>
      <c r="M57" s="803"/>
      <c r="N57" s="804"/>
      <c r="O57" s="805"/>
      <c r="P57" s="806"/>
      <c r="Q57" s="807"/>
      <c r="R57" s="808">
        <v>7</v>
      </c>
      <c r="S57" s="809">
        <f>MMULT(R57,0.97)</f>
        <v>6.79</v>
      </c>
      <c r="T57" s="810"/>
      <c r="U57" s="811"/>
      <c r="V57" s="191"/>
      <c r="W57" s="191"/>
    </row>
    <row r="58" spans="1:23" s="574" customFormat="1" ht="18" customHeight="1" thickBot="1">
      <c r="A58" s="965">
        <v>377</v>
      </c>
      <c r="B58" s="712" t="s">
        <v>166</v>
      </c>
      <c r="C58" s="996" t="s">
        <v>58</v>
      </c>
      <c r="D58" s="592" t="s">
        <v>49</v>
      </c>
      <c r="E58" s="734">
        <v>7</v>
      </c>
      <c r="F58" s="780">
        <v>11</v>
      </c>
      <c r="G58" s="781">
        <v>115000</v>
      </c>
      <c r="H58" s="782" t="s">
        <v>165</v>
      </c>
      <c r="I58" s="783" t="s">
        <v>18</v>
      </c>
      <c r="J58" s="801"/>
      <c r="K58" s="964"/>
      <c r="L58" s="241"/>
      <c r="M58" s="803"/>
      <c r="N58" s="804"/>
      <c r="O58" s="805"/>
      <c r="P58" s="806"/>
      <c r="Q58" s="807"/>
      <c r="R58" s="808"/>
      <c r="S58" s="809"/>
      <c r="T58" s="810"/>
      <c r="U58" s="811"/>
      <c r="V58" s="589"/>
      <c r="W58" s="589"/>
    </row>
    <row r="59" spans="1:23" s="574" customFormat="1" ht="18" customHeight="1" thickBot="1">
      <c r="A59" s="967"/>
      <c r="B59" s="707" t="s">
        <v>164</v>
      </c>
      <c r="C59" s="1078" t="s">
        <v>58</v>
      </c>
      <c r="D59" s="684" t="s">
        <v>49</v>
      </c>
      <c r="E59" s="542">
        <v>6</v>
      </c>
      <c r="F59" s="368">
        <v>9</v>
      </c>
      <c r="G59" s="754">
        <v>115000</v>
      </c>
      <c r="H59" s="543" t="s">
        <v>165</v>
      </c>
      <c r="I59" s="544" t="s">
        <v>18</v>
      </c>
      <c r="J59" s="801"/>
      <c r="K59" s="964"/>
      <c r="L59" s="241"/>
      <c r="M59" s="803"/>
      <c r="N59" s="804"/>
      <c r="O59" s="805"/>
      <c r="P59" s="806"/>
      <c r="Q59" s="807"/>
      <c r="R59" s="808"/>
      <c r="S59" s="809"/>
      <c r="T59" s="810"/>
      <c r="U59" s="811"/>
      <c r="V59" s="589"/>
      <c r="W59" s="589"/>
    </row>
    <row r="60" spans="1:23" s="40" customFormat="1" ht="18" customHeight="1" thickBot="1">
      <c r="A60" s="966"/>
      <c r="B60" s="711" t="s">
        <v>25</v>
      </c>
      <c r="C60" s="873" t="s">
        <v>29</v>
      </c>
      <c r="D60" s="613" t="s">
        <v>46</v>
      </c>
      <c r="E60" s="733">
        <f t="shared" si="9"/>
        <v>6</v>
      </c>
      <c r="F60" s="797">
        <f t="shared" si="6"/>
        <v>4.5</v>
      </c>
      <c r="G60" s="798">
        <v>65000</v>
      </c>
      <c r="H60" s="799" t="s">
        <v>124</v>
      </c>
      <c r="I60" s="800" t="s">
        <v>18</v>
      </c>
      <c r="J60" s="499">
        <f t="shared" si="5"/>
        <v>292500</v>
      </c>
      <c r="K60" s="500"/>
      <c r="L60" s="501"/>
      <c r="M60" s="502"/>
      <c r="N60" s="503"/>
      <c r="O60" s="504"/>
      <c r="P60" s="505"/>
      <c r="Q60" s="506"/>
      <c r="R60" s="507">
        <v>6</v>
      </c>
      <c r="S60" s="508">
        <v>4.5</v>
      </c>
      <c r="T60" s="509"/>
      <c r="U60" s="510"/>
      <c r="V60" s="191"/>
      <c r="W60" s="191"/>
    </row>
    <row r="61" spans="1:23" s="40" customFormat="1" ht="18" customHeight="1">
      <c r="A61" s="936">
        <v>325</v>
      </c>
      <c r="B61" s="706">
        <v>22</v>
      </c>
      <c r="C61" s="869" t="s">
        <v>58</v>
      </c>
      <c r="D61" s="608" t="s">
        <v>49</v>
      </c>
      <c r="E61" s="722">
        <f t="shared" si="9"/>
        <v>1</v>
      </c>
      <c r="F61" s="732">
        <f t="shared" si="6"/>
        <v>1.1120000000000001</v>
      </c>
      <c r="G61" s="753">
        <v>115000</v>
      </c>
      <c r="H61" s="724" t="s">
        <v>40</v>
      </c>
      <c r="I61" s="725" t="s">
        <v>18</v>
      </c>
      <c r="J61" s="177">
        <f t="shared" si="5"/>
        <v>127880.00000000001</v>
      </c>
      <c r="K61" s="493"/>
      <c r="L61" s="494"/>
      <c r="M61" s="495"/>
      <c r="N61" s="496"/>
      <c r="O61" s="497"/>
      <c r="P61" s="494"/>
      <c r="Q61" s="498"/>
      <c r="R61" s="660">
        <v>1</v>
      </c>
      <c r="S61" s="661">
        <v>1.1120000000000001</v>
      </c>
      <c r="T61" s="528"/>
      <c r="U61" s="670"/>
      <c r="V61" s="191"/>
      <c r="W61" s="191"/>
    </row>
    <row r="62" spans="1:23" s="40" customFormat="1" ht="18" customHeight="1">
      <c r="A62" s="936"/>
      <c r="B62" s="701">
        <v>20</v>
      </c>
      <c r="C62" s="350" t="s">
        <v>58</v>
      </c>
      <c r="D62" s="340" t="s">
        <v>49</v>
      </c>
      <c r="E62" s="648">
        <f t="shared" si="9"/>
        <v>3</v>
      </c>
      <c r="F62" s="636">
        <f t="shared" si="6"/>
        <v>2.9340000000000002</v>
      </c>
      <c r="G62" s="749">
        <v>115000</v>
      </c>
      <c r="H62" s="43" t="s">
        <v>39</v>
      </c>
      <c r="I62" s="351" t="s">
        <v>18</v>
      </c>
      <c r="J62" s="82">
        <f t="shared" si="5"/>
        <v>337410</v>
      </c>
      <c r="K62" s="281"/>
      <c r="L62" s="104"/>
      <c r="M62" s="114"/>
      <c r="N62" s="62"/>
      <c r="O62" s="65"/>
      <c r="P62" s="104"/>
      <c r="Q62" s="87"/>
      <c r="R62" s="662">
        <v>3</v>
      </c>
      <c r="S62" s="663">
        <v>2.9340000000000002</v>
      </c>
      <c r="T62" s="420"/>
      <c r="U62" s="356"/>
      <c r="V62" s="191"/>
      <c r="W62" s="191"/>
    </row>
    <row r="63" spans="1:23" s="40" customFormat="1" ht="18" customHeight="1">
      <c r="A63" s="936"/>
      <c r="B63" s="701">
        <v>20</v>
      </c>
      <c r="C63" s="350" t="s">
        <v>58</v>
      </c>
      <c r="D63" s="340" t="s">
        <v>51</v>
      </c>
      <c r="E63" s="648">
        <f t="shared" si="9"/>
        <v>1</v>
      </c>
      <c r="F63" s="636">
        <f t="shared" si="6"/>
        <v>1.5</v>
      </c>
      <c r="G63" s="749">
        <v>115000</v>
      </c>
      <c r="H63" s="43">
        <v>10.61</v>
      </c>
      <c r="I63" s="351" t="s">
        <v>18</v>
      </c>
      <c r="J63" s="82">
        <f t="shared" si="5"/>
        <v>172500</v>
      </c>
      <c r="K63" s="281"/>
      <c r="L63" s="104"/>
      <c r="M63" s="114"/>
      <c r="N63" s="62"/>
      <c r="O63" s="65"/>
      <c r="P63" s="104"/>
      <c r="Q63" s="87"/>
      <c r="R63" s="662">
        <v>1</v>
      </c>
      <c r="S63" s="663">
        <v>1.5</v>
      </c>
      <c r="T63" s="420"/>
      <c r="U63" s="356"/>
      <c r="V63" s="191"/>
      <c r="W63" s="191"/>
    </row>
    <row r="64" spans="1:23" s="574" customFormat="1" ht="18" customHeight="1">
      <c r="A64" s="936"/>
      <c r="B64" s="701" t="s">
        <v>184</v>
      </c>
      <c r="C64" s="350" t="s">
        <v>58</v>
      </c>
      <c r="D64" s="340" t="s">
        <v>49</v>
      </c>
      <c r="E64" s="648"/>
      <c r="F64" s="636">
        <v>20</v>
      </c>
      <c r="G64" s="749">
        <v>115000</v>
      </c>
      <c r="H64" s="43"/>
      <c r="I64" s="351" t="s">
        <v>18</v>
      </c>
      <c r="J64" s="576"/>
      <c r="K64" s="281"/>
      <c r="L64" s="581"/>
      <c r="M64" s="114"/>
      <c r="N64" s="575"/>
      <c r="O64" s="65"/>
      <c r="P64" s="581"/>
      <c r="Q64" s="578"/>
      <c r="R64" s="1026"/>
      <c r="S64" s="1027"/>
      <c r="T64" s="673"/>
      <c r="U64" s="674"/>
      <c r="V64" s="589"/>
      <c r="W64" s="589"/>
    </row>
    <row r="65" spans="1:43" s="40" customFormat="1" ht="18" customHeight="1">
      <c r="A65" s="936"/>
      <c r="B65" s="701">
        <v>12</v>
      </c>
      <c r="C65" s="350" t="s">
        <v>58</v>
      </c>
      <c r="D65" s="340" t="s">
        <v>63</v>
      </c>
      <c r="E65" s="648">
        <f>SUM(R65,P65,N65,L65)</f>
        <v>16</v>
      </c>
      <c r="F65" s="636">
        <f t="shared" si="6"/>
        <v>16.8</v>
      </c>
      <c r="G65" s="749">
        <v>115000</v>
      </c>
      <c r="H65" s="43" t="s">
        <v>41</v>
      </c>
      <c r="I65" s="351" t="s">
        <v>18</v>
      </c>
      <c r="J65" s="82">
        <f t="shared" si="5"/>
        <v>1932000</v>
      </c>
      <c r="K65" s="281"/>
      <c r="L65" s="104"/>
      <c r="M65" s="112"/>
      <c r="N65" s="101"/>
      <c r="O65" s="65"/>
      <c r="P65" s="99"/>
      <c r="Q65" s="113"/>
      <c r="R65" s="664">
        <v>16</v>
      </c>
      <c r="S65" s="665">
        <f>MMULT(R65,1.05)</f>
        <v>16.8</v>
      </c>
      <c r="T65" s="671"/>
      <c r="U65" s="672"/>
      <c r="V65" s="191"/>
      <c r="W65" s="191"/>
      <c r="AA65"/>
    </row>
    <row r="66" spans="1:43" s="574" customFormat="1" ht="18" customHeight="1">
      <c r="A66" s="936"/>
      <c r="B66" s="701" t="s">
        <v>21</v>
      </c>
      <c r="C66" s="350" t="s">
        <v>58</v>
      </c>
      <c r="D66" s="340" t="s">
        <v>49</v>
      </c>
      <c r="E66" s="648"/>
      <c r="F66" s="636">
        <v>17</v>
      </c>
      <c r="G66" s="749">
        <v>85000</v>
      </c>
      <c r="H66" s="43" t="s">
        <v>178</v>
      </c>
      <c r="I66" s="351" t="s">
        <v>18</v>
      </c>
      <c r="J66" s="576"/>
      <c r="K66" s="281"/>
      <c r="L66" s="581"/>
      <c r="M66" s="112"/>
      <c r="N66" s="101"/>
      <c r="O66" s="65"/>
      <c r="P66" s="579"/>
      <c r="Q66" s="113"/>
      <c r="R66" s="1019"/>
      <c r="S66" s="1020"/>
      <c r="T66" s="673"/>
      <c r="U66" s="674"/>
      <c r="V66" s="589"/>
      <c r="W66" s="589"/>
      <c r="AA66"/>
    </row>
    <row r="67" spans="1:43" s="574" customFormat="1" ht="18" customHeight="1">
      <c r="A67" s="936"/>
      <c r="B67" s="699" t="s">
        <v>25</v>
      </c>
      <c r="C67" s="350" t="s">
        <v>58</v>
      </c>
      <c r="D67" s="340" t="s">
        <v>129</v>
      </c>
      <c r="E67" s="648">
        <f>SUM(R67,P67,N67,L67)</f>
        <v>21</v>
      </c>
      <c r="F67" s="636">
        <f>SUM(K67,M67,O67,Q67,S67)</f>
        <v>18.899999999999999</v>
      </c>
      <c r="G67" s="749">
        <v>85000</v>
      </c>
      <c r="H67" s="43" t="s">
        <v>179</v>
      </c>
      <c r="I67" s="351" t="s">
        <v>18</v>
      </c>
      <c r="J67" s="576">
        <f t="shared" si="5"/>
        <v>1606499.9999999998</v>
      </c>
      <c r="K67" s="281"/>
      <c r="L67" s="581"/>
      <c r="M67" s="112"/>
      <c r="N67" s="101"/>
      <c r="O67" s="675"/>
      <c r="P67" s="579"/>
      <c r="Q67" s="113"/>
      <c r="R67" s="813">
        <v>21</v>
      </c>
      <c r="S67" s="814">
        <v>18.899999999999999</v>
      </c>
      <c r="T67" s="673"/>
      <c r="U67" s="674"/>
      <c r="V67" s="589"/>
      <c r="W67" s="589"/>
      <c r="AA67"/>
    </row>
    <row r="68" spans="1:43" s="40" customFormat="1" ht="18" customHeight="1">
      <c r="A68" s="936"/>
      <c r="B68" s="701">
        <v>9</v>
      </c>
      <c r="C68" s="350" t="s">
        <v>42</v>
      </c>
      <c r="D68" s="340" t="s">
        <v>49</v>
      </c>
      <c r="E68" s="648">
        <f>SUM(R68,P68,N68,L68)</f>
        <v>4</v>
      </c>
      <c r="F68" s="636">
        <f>SUM(K68,M68,O68,Q68,S68)</f>
        <v>3</v>
      </c>
      <c r="G68" s="749">
        <v>110000</v>
      </c>
      <c r="H68" s="43" t="s">
        <v>78</v>
      </c>
      <c r="I68" s="351" t="s">
        <v>18</v>
      </c>
      <c r="J68" s="82">
        <f t="shared" si="5"/>
        <v>330000</v>
      </c>
      <c r="K68" s="286"/>
      <c r="L68" s="104"/>
      <c r="M68" s="112"/>
      <c r="N68" s="101"/>
      <c r="O68" s="65"/>
      <c r="P68" s="99"/>
      <c r="Q68" s="113"/>
      <c r="R68" s="430">
        <v>4</v>
      </c>
      <c r="S68" s="666">
        <v>3</v>
      </c>
      <c r="T68" s="420"/>
      <c r="U68" s="431"/>
      <c r="V68" s="191"/>
      <c r="W68" s="191"/>
      <c r="AA68"/>
    </row>
    <row r="69" spans="1:43" s="40" customFormat="1" ht="18" customHeight="1">
      <c r="A69" s="936"/>
      <c r="B69" s="701">
        <v>9</v>
      </c>
      <c r="C69" s="350" t="s">
        <v>42</v>
      </c>
      <c r="D69" s="340" t="s">
        <v>108</v>
      </c>
      <c r="E69" s="648">
        <f>SUM(R69,P69,N69,L69)</f>
        <v>2</v>
      </c>
      <c r="F69" s="636">
        <f>SUM(K69,M69,O69,Q69,S69)</f>
        <v>1.35</v>
      </c>
      <c r="G69" s="749">
        <v>110000</v>
      </c>
      <c r="H69" s="43" t="s">
        <v>115</v>
      </c>
      <c r="I69" s="351" t="s">
        <v>18</v>
      </c>
      <c r="J69" s="82">
        <f>MMULT(F69,G69)</f>
        <v>148500</v>
      </c>
      <c r="K69" s="286"/>
      <c r="L69" s="104"/>
      <c r="M69" s="112"/>
      <c r="N69" s="101"/>
      <c r="O69" s="65"/>
      <c r="P69" s="99"/>
      <c r="Q69" s="113"/>
      <c r="R69" s="383">
        <v>2</v>
      </c>
      <c r="S69" s="667">
        <v>1.35</v>
      </c>
      <c r="T69" s="420"/>
      <c r="U69" s="356"/>
      <c r="V69" s="191"/>
      <c r="W69" s="191"/>
      <c r="AA69"/>
    </row>
    <row r="70" spans="1:43" ht="18" customHeight="1">
      <c r="A70" s="936"/>
      <c r="B70" s="710">
        <v>8</v>
      </c>
      <c r="C70" s="350" t="s">
        <v>54</v>
      </c>
      <c r="D70" s="340" t="s">
        <v>49</v>
      </c>
      <c r="E70" s="648">
        <f t="shared" si="9"/>
        <v>31</v>
      </c>
      <c r="F70" s="636">
        <f t="shared" si="6"/>
        <v>23.25</v>
      </c>
      <c r="G70" s="749">
        <v>65000</v>
      </c>
      <c r="H70" s="43" t="s">
        <v>125</v>
      </c>
      <c r="I70" s="351" t="s">
        <v>18</v>
      </c>
      <c r="J70" s="82">
        <f t="shared" si="5"/>
        <v>1511250</v>
      </c>
      <c r="K70" s="281"/>
      <c r="L70" s="104"/>
      <c r="M70" s="114"/>
      <c r="N70" s="62"/>
      <c r="O70" s="65"/>
      <c r="P70" s="104"/>
      <c r="Q70" s="87"/>
      <c r="R70" s="662">
        <v>31</v>
      </c>
      <c r="S70" s="668">
        <f>MMULT(R70,0.75)</f>
        <v>23.25</v>
      </c>
      <c r="T70" s="420"/>
      <c r="U70" s="262"/>
      <c r="X70" s="40"/>
      <c r="Y70" s="40"/>
      <c r="Z70" s="40"/>
    </row>
    <row r="71" spans="1:43" ht="18" customHeight="1">
      <c r="A71" s="936"/>
      <c r="B71" s="710">
        <v>7</v>
      </c>
      <c r="C71" s="350" t="s">
        <v>60</v>
      </c>
      <c r="D71" s="340" t="s">
        <v>50</v>
      </c>
      <c r="E71" s="648">
        <f t="shared" si="9"/>
        <v>21</v>
      </c>
      <c r="F71" s="636">
        <f t="shared" si="6"/>
        <v>13.65</v>
      </c>
      <c r="G71" s="749">
        <v>69000</v>
      </c>
      <c r="H71" s="43"/>
      <c r="I71" s="351" t="s">
        <v>18</v>
      </c>
      <c r="J71" s="82">
        <f t="shared" si="5"/>
        <v>941850</v>
      </c>
      <c r="K71" s="281"/>
      <c r="L71" s="104"/>
      <c r="M71" s="114"/>
      <c r="N71" s="62"/>
      <c r="O71" s="65"/>
      <c r="P71" s="104"/>
      <c r="Q71" s="87"/>
      <c r="R71" s="662">
        <v>21</v>
      </c>
      <c r="S71" s="668">
        <f>MMULT(R71,0.65)</f>
        <v>13.65</v>
      </c>
      <c r="T71" s="420"/>
      <c r="U71" s="262"/>
      <c r="X71" s="40"/>
      <c r="Y71" s="40"/>
      <c r="Z71" s="40"/>
    </row>
    <row r="72" spans="1:43" ht="18" customHeight="1">
      <c r="A72" s="936"/>
      <c r="B72" s="710" t="s">
        <v>22</v>
      </c>
      <c r="C72" s="868" t="s">
        <v>54</v>
      </c>
      <c r="D72" s="339" t="s">
        <v>71</v>
      </c>
      <c r="E72" s="545">
        <f t="shared" si="9"/>
        <v>2</v>
      </c>
      <c r="F72" s="646">
        <f t="shared" si="6"/>
        <v>0.74099999999999999</v>
      </c>
      <c r="G72" s="751">
        <v>55000</v>
      </c>
      <c r="H72" s="546" t="s">
        <v>143</v>
      </c>
      <c r="I72" s="351" t="s">
        <v>18</v>
      </c>
      <c r="J72" s="576">
        <f t="shared" si="5"/>
        <v>40755</v>
      </c>
      <c r="K72" s="281"/>
      <c r="L72" s="581"/>
      <c r="M72" s="114"/>
      <c r="N72" s="575"/>
      <c r="O72" s="65"/>
      <c r="P72" s="581"/>
      <c r="Q72" s="578"/>
      <c r="R72" s="662">
        <v>2</v>
      </c>
      <c r="S72" s="668">
        <v>0.74099999999999999</v>
      </c>
      <c r="T72" s="420"/>
      <c r="U72" s="262"/>
      <c r="X72" s="574"/>
      <c r="Y72" s="574"/>
      <c r="Z72" s="574"/>
    </row>
    <row r="73" spans="1:43" ht="18" customHeight="1">
      <c r="A73" s="936"/>
      <c r="B73" s="710" t="s">
        <v>22</v>
      </c>
      <c r="C73" s="350" t="s">
        <v>60</v>
      </c>
      <c r="D73" s="727" t="s">
        <v>49</v>
      </c>
      <c r="E73" s="648">
        <f t="shared" si="9"/>
        <v>66</v>
      </c>
      <c r="F73" s="636">
        <f t="shared" si="6"/>
        <v>41.25</v>
      </c>
      <c r="G73" s="749">
        <v>65000</v>
      </c>
      <c r="H73" s="43" t="s">
        <v>111</v>
      </c>
      <c r="I73" s="351" t="s">
        <v>18</v>
      </c>
      <c r="J73" s="576">
        <f t="shared" si="5"/>
        <v>2681250</v>
      </c>
      <c r="K73" s="281"/>
      <c r="L73" s="581"/>
      <c r="M73" s="114"/>
      <c r="N73" s="575"/>
      <c r="O73" s="65"/>
      <c r="P73" s="581"/>
      <c r="Q73" s="578"/>
      <c r="R73" s="662">
        <v>66</v>
      </c>
      <c r="S73" s="668">
        <f>MMULT(R73,0.625)</f>
        <v>41.25</v>
      </c>
      <c r="T73" s="420"/>
      <c r="U73" s="262"/>
      <c r="X73" s="574"/>
      <c r="Y73" s="574"/>
      <c r="Z73" s="574"/>
    </row>
    <row r="74" spans="1:43" ht="18" customHeight="1">
      <c r="A74" s="936"/>
      <c r="B74" s="710" t="s">
        <v>24</v>
      </c>
      <c r="C74" s="350" t="s">
        <v>19</v>
      </c>
      <c r="D74" s="339" t="s">
        <v>46</v>
      </c>
      <c r="E74" s="648">
        <f>SUM(R74,P74,N74,L74)</f>
        <v>1</v>
      </c>
      <c r="F74" s="636">
        <f t="shared" si="6"/>
        <v>0.6</v>
      </c>
      <c r="G74" s="749">
        <v>40000</v>
      </c>
      <c r="H74" s="43" t="s">
        <v>73</v>
      </c>
      <c r="I74" s="351" t="s">
        <v>18</v>
      </c>
      <c r="J74" s="82">
        <f t="shared" si="5"/>
        <v>24000</v>
      </c>
      <c r="K74" s="281"/>
      <c r="L74" s="104"/>
      <c r="M74" s="114"/>
      <c r="N74" s="62"/>
      <c r="O74" s="65"/>
      <c r="P74" s="104"/>
      <c r="Q74" s="87"/>
      <c r="R74" s="669">
        <v>1</v>
      </c>
      <c r="S74" s="426">
        <v>0.6</v>
      </c>
      <c r="T74" s="420"/>
      <c r="U74" s="262"/>
      <c r="Y74" s="40"/>
      <c r="Z74" s="40"/>
    </row>
    <row r="75" spans="1:43" ht="18" customHeight="1">
      <c r="A75" s="936"/>
      <c r="B75" s="1025" t="s">
        <v>24</v>
      </c>
      <c r="C75" s="869" t="s">
        <v>60</v>
      </c>
      <c r="D75" s="608" t="s">
        <v>150</v>
      </c>
      <c r="E75" s="722" t="s">
        <v>20</v>
      </c>
      <c r="F75" s="732">
        <v>29</v>
      </c>
      <c r="G75" s="753">
        <v>69000</v>
      </c>
      <c r="H75" s="724"/>
      <c r="I75" s="725" t="s">
        <v>18</v>
      </c>
      <c r="J75" s="115"/>
      <c r="K75" s="283"/>
      <c r="L75" s="1003"/>
      <c r="M75" s="1004"/>
      <c r="N75" s="1021"/>
      <c r="O75" s="1022"/>
      <c r="P75" s="1003"/>
      <c r="Q75" s="1023"/>
      <c r="R75" s="813"/>
      <c r="S75" s="1024"/>
      <c r="T75" s="673"/>
      <c r="U75" s="1009"/>
      <c r="Y75" s="574"/>
      <c r="Z75" s="574"/>
    </row>
    <row r="76" spans="1:43" ht="18" customHeight="1" thickBot="1">
      <c r="A76" s="936"/>
      <c r="B76" s="1001" t="s">
        <v>24</v>
      </c>
      <c r="C76" s="354" t="s">
        <v>60</v>
      </c>
      <c r="D76" s="727" t="s">
        <v>49</v>
      </c>
      <c r="E76" s="728">
        <f t="shared" si="9"/>
        <v>8</v>
      </c>
      <c r="F76" s="847">
        <f t="shared" si="6"/>
        <v>4.32</v>
      </c>
      <c r="G76" s="756">
        <v>65000</v>
      </c>
      <c r="H76" s="730"/>
      <c r="I76" s="731" t="s">
        <v>18</v>
      </c>
      <c r="J76" s="562">
        <f t="shared" si="5"/>
        <v>280800</v>
      </c>
      <c r="K76" s="563"/>
      <c r="L76" s="824"/>
      <c r="M76" s="825"/>
      <c r="N76" s="826"/>
      <c r="O76" s="827"/>
      <c r="P76" s="824"/>
      <c r="Q76" s="828"/>
      <c r="R76" s="829">
        <v>8</v>
      </c>
      <c r="S76" s="830">
        <f>MMULT(R76,0.54)</f>
        <v>4.32</v>
      </c>
      <c r="T76" s="831"/>
      <c r="U76" s="832"/>
      <c r="X76" s="40"/>
      <c r="Y76" s="40"/>
      <c r="Z76" s="40"/>
    </row>
    <row r="77" spans="1:43" ht="18" customHeight="1">
      <c r="A77" s="937">
        <v>273</v>
      </c>
      <c r="B77" s="843" t="s">
        <v>25</v>
      </c>
      <c r="C77" s="1028" t="s">
        <v>58</v>
      </c>
      <c r="D77" s="592" t="s">
        <v>49</v>
      </c>
      <c r="E77" s="734" t="s">
        <v>20</v>
      </c>
      <c r="F77" s="780">
        <f>SUM(S77,Q77,O77,M77,K77)</f>
        <v>40</v>
      </c>
      <c r="G77" s="844">
        <v>85000</v>
      </c>
      <c r="H77" s="835" t="s">
        <v>111</v>
      </c>
      <c r="I77" s="783" t="s">
        <v>18</v>
      </c>
      <c r="J77" s="836">
        <f>MMULT(F77,G77)</f>
        <v>3400000</v>
      </c>
      <c r="K77" s="284"/>
      <c r="L77" s="837"/>
      <c r="M77" s="838"/>
      <c r="N77" s="845"/>
      <c r="O77" s="846"/>
      <c r="P77" s="837"/>
      <c r="Q77" s="866">
        <v>40</v>
      </c>
      <c r="R77" s="839"/>
      <c r="S77" s="840"/>
      <c r="T77" s="528"/>
      <c r="U77" s="841"/>
      <c r="X77" s="574"/>
      <c r="Y77" s="574"/>
      <c r="Z77" s="574"/>
    </row>
    <row r="78" spans="1:43" ht="18" customHeight="1">
      <c r="A78" s="938"/>
      <c r="B78" s="1010" t="s">
        <v>25</v>
      </c>
      <c r="C78" s="1029" t="s">
        <v>58</v>
      </c>
      <c r="D78" s="684" t="s">
        <v>49</v>
      </c>
      <c r="E78" s="542"/>
      <c r="F78" s="368">
        <v>5.76</v>
      </c>
      <c r="G78" s="1011">
        <v>120000</v>
      </c>
      <c r="H78" s="1012" t="s">
        <v>175</v>
      </c>
      <c r="I78" s="544" t="s">
        <v>18</v>
      </c>
      <c r="J78" s="115"/>
      <c r="K78" s="1002"/>
      <c r="L78" s="1003"/>
      <c r="M78" s="1004"/>
      <c r="N78" s="1005"/>
      <c r="O78" s="1006"/>
      <c r="P78" s="1003"/>
      <c r="Q78" s="776"/>
      <c r="R78" s="1007"/>
      <c r="S78" s="1008"/>
      <c r="T78" s="673"/>
      <c r="U78" s="1009"/>
      <c r="X78" s="574"/>
      <c r="Y78" s="574"/>
      <c r="Z78" s="574"/>
    </row>
    <row r="79" spans="1:43" s="353" customFormat="1" ht="18" customHeight="1">
      <c r="A79" s="938"/>
      <c r="B79" s="842" t="s">
        <v>26</v>
      </c>
      <c r="C79" s="1030" t="s">
        <v>58</v>
      </c>
      <c r="D79" s="608" t="s">
        <v>50</v>
      </c>
      <c r="E79" s="648">
        <f>SUM(R79,P79,N79,L79,U79)</f>
        <v>1</v>
      </c>
      <c r="F79" s="249">
        <f>SUM(S79,Q79,O79,M79,K79)</f>
        <v>0.55600000000000005</v>
      </c>
      <c r="G79" s="833">
        <v>115000</v>
      </c>
      <c r="H79" s="469"/>
      <c r="I79" s="351" t="s">
        <v>18</v>
      </c>
      <c r="J79" s="576">
        <f>MMULT(F79,G79)</f>
        <v>63940.000000000007</v>
      </c>
      <c r="K79" s="357"/>
      <c r="L79" s="581"/>
      <c r="M79" s="114"/>
      <c r="N79" s="412"/>
      <c r="O79" s="413"/>
      <c r="P79" s="581"/>
      <c r="Q79" s="578"/>
      <c r="R79" s="834">
        <v>1</v>
      </c>
      <c r="S79" s="667">
        <v>0.55600000000000005</v>
      </c>
      <c r="T79" s="420"/>
      <c r="U79" s="356"/>
      <c r="V79" s="165"/>
      <c r="W79" s="165"/>
      <c r="X79" s="352"/>
      <c r="Y79" s="352"/>
      <c r="Z79" s="352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</row>
    <row r="80" spans="1:43" s="353" customFormat="1" ht="18" customHeight="1">
      <c r="A80" s="938"/>
      <c r="B80" s="998" t="s">
        <v>26</v>
      </c>
      <c r="C80" s="1031" t="s">
        <v>58</v>
      </c>
      <c r="D80" s="608" t="s">
        <v>49</v>
      </c>
      <c r="E80" s="722" t="s">
        <v>20</v>
      </c>
      <c r="F80" s="723">
        <v>19</v>
      </c>
      <c r="G80" s="999">
        <v>125000</v>
      </c>
      <c r="H80" s="1000" t="s">
        <v>174</v>
      </c>
      <c r="I80" s="725" t="s">
        <v>18</v>
      </c>
      <c r="J80" s="576"/>
      <c r="K80" s="357"/>
      <c r="L80" s="581"/>
      <c r="M80" s="114"/>
      <c r="N80" s="412"/>
      <c r="O80" s="413"/>
      <c r="P80" s="581"/>
      <c r="Q80" s="578"/>
      <c r="R80" s="834"/>
      <c r="S80" s="667"/>
      <c r="T80" s="673"/>
      <c r="U80" s="356"/>
      <c r="V80" s="165"/>
      <c r="W80" s="165"/>
      <c r="X80" s="352"/>
      <c r="Y80" s="352"/>
      <c r="Z80" s="352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</row>
    <row r="81" spans="1:45" ht="18" customHeight="1">
      <c r="A81" s="938"/>
      <c r="B81" s="710" t="s">
        <v>26</v>
      </c>
      <c r="C81" s="1030" t="s">
        <v>29</v>
      </c>
      <c r="D81" s="345" t="s">
        <v>46</v>
      </c>
      <c r="E81" s="648">
        <f t="shared" ref="E81:E84" si="10">SUM(R81,P81,N81,L81,U81)</f>
        <v>2</v>
      </c>
      <c r="F81" s="249">
        <f t="shared" si="6"/>
        <v>1.1000000000000001</v>
      </c>
      <c r="G81" s="757">
        <v>65000</v>
      </c>
      <c r="H81" s="469" t="s">
        <v>75</v>
      </c>
      <c r="I81" s="44" t="s">
        <v>18</v>
      </c>
      <c r="J81" s="576">
        <f t="shared" si="5"/>
        <v>71500</v>
      </c>
      <c r="K81" s="285"/>
      <c r="L81" s="581"/>
      <c r="M81" s="114"/>
      <c r="N81" s="412"/>
      <c r="O81" s="413"/>
      <c r="P81" s="581"/>
      <c r="Q81" s="578"/>
      <c r="R81" s="424">
        <v>2</v>
      </c>
      <c r="S81" s="426">
        <f>MMULT(R81,0.55)</f>
        <v>1.1000000000000001</v>
      </c>
      <c r="T81" s="463"/>
      <c r="U81" s="262"/>
      <c r="X81" s="40"/>
      <c r="Y81" s="40"/>
      <c r="Z81" s="40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</row>
    <row r="82" spans="1:45" ht="18" customHeight="1">
      <c r="A82" s="938"/>
      <c r="B82" s="701">
        <v>8</v>
      </c>
      <c r="C82" s="1032" t="s">
        <v>19</v>
      </c>
      <c r="D82" s="339" t="s">
        <v>46</v>
      </c>
      <c r="E82" s="648">
        <f t="shared" si="10"/>
        <v>4</v>
      </c>
      <c r="F82" s="246">
        <f t="shared" si="6"/>
        <v>1.2</v>
      </c>
      <c r="G82" s="758">
        <v>65000</v>
      </c>
      <c r="H82" s="469"/>
      <c r="I82" s="44" t="s">
        <v>18</v>
      </c>
      <c r="J82" s="292">
        <f t="shared" si="5"/>
        <v>78000</v>
      </c>
      <c r="K82" s="285"/>
      <c r="L82" s="91"/>
      <c r="M82" s="408"/>
      <c r="N82" s="414"/>
      <c r="O82" s="415"/>
      <c r="P82" s="91"/>
      <c r="Q82" s="421"/>
      <c r="R82" s="427">
        <v>4</v>
      </c>
      <c r="S82" s="426">
        <v>1.2</v>
      </c>
      <c r="T82" s="420"/>
      <c r="U82" s="238"/>
      <c r="X82" s="40"/>
      <c r="Y82" s="40"/>
    </row>
    <row r="83" spans="1:45" ht="18" customHeight="1">
      <c r="A83" s="938"/>
      <c r="B83" s="702">
        <v>8</v>
      </c>
      <c r="C83" s="1033" t="s">
        <v>61</v>
      </c>
      <c r="D83" s="341" t="s">
        <v>49</v>
      </c>
      <c r="E83" s="721">
        <f t="shared" si="10"/>
        <v>4</v>
      </c>
      <c r="F83" s="467">
        <f t="shared" si="6"/>
        <v>2.508</v>
      </c>
      <c r="G83" s="759">
        <v>62000</v>
      </c>
      <c r="H83" s="470" t="s">
        <v>74</v>
      </c>
      <c r="I83" s="57" t="s">
        <v>18</v>
      </c>
      <c r="J83" s="123">
        <f t="shared" si="5"/>
        <v>155496</v>
      </c>
      <c r="K83" s="294"/>
      <c r="L83" s="98"/>
      <c r="M83" s="409"/>
      <c r="N83" s="416"/>
      <c r="O83" s="417"/>
      <c r="P83" s="411"/>
      <c r="Q83" s="422"/>
      <c r="R83" s="428">
        <v>4</v>
      </c>
      <c r="S83" s="429">
        <f>MMULT(R83,0.627)</f>
        <v>2.508</v>
      </c>
      <c r="T83" s="264"/>
      <c r="U83" s="239"/>
      <c r="X83" s="40"/>
    </row>
    <row r="84" spans="1:45" ht="18" customHeight="1">
      <c r="A84" s="938"/>
      <c r="B84" s="706">
        <v>6</v>
      </c>
      <c r="C84" s="1034" t="s">
        <v>61</v>
      </c>
      <c r="D84" s="342" t="s">
        <v>49</v>
      </c>
      <c r="E84" s="722">
        <f t="shared" si="10"/>
        <v>8</v>
      </c>
      <c r="F84" s="468">
        <f t="shared" si="6"/>
        <v>3.4</v>
      </c>
      <c r="G84" s="760">
        <v>65000</v>
      </c>
      <c r="H84" s="471" t="s">
        <v>28</v>
      </c>
      <c r="I84" s="452" t="s">
        <v>18</v>
      </c>
      <c r="J84" s="455">
        <f t="shared" si="5"/>
        <v>221000</v>
      </c>
      <c r="K84" s="591"/>
      <c r="L84" s="456"/>
      <c r="M84" s="457"/>
      <c r="N84" s="458"/>
      <c r="O84" s="459"/>
      <c r="P84" s="456"/>
      <c r="Q84" s="460"/>
      <c r="R84" s="461">
        <v>8</v>
      </c>
      <c r="S84" s="462">
        <v>3.4</v>
      </c>
      <c r="T84" s="463"/>
      <c r="U84" s="464"/>
      <c r="X84" s="40"/>
    </row>
    <row r="85" spans="1:45" ht="18" customHeight="1" thickBot="1">
      <c r="A85" s="939"/>
      <c r="B85" s="711" t="s">
        <v>27</v>
      </c>
      <c r="C85" s="1035" t="s">
        <v>19</v>
      </c>
      <c r="D85" s="451"/>
      <c r="E85" s="733">
        <f>SUM(R85,P85,N85,L85,U85)</f>
        <v>3</v>
      </c>
      <c r="F85" s="454">
        <f>SUM(K85,M85,O85,Q85,S85)</f>
        <v>1.077</v>
      </c>
      <c r="G85" s="761">
        <v>55000</v>
      </c>
      <c r="H85" s="472" t="s">
        <v>116</v>
      </c>
      <c r="I85" s="240" t="s">
        <v>18</v>
      </c>
      <c r="J85" s="293">
        <f>MMULT(F85,G85)</f>
        <v>59235</v>
      </c>
      <c r="K85" s="295"/>
      <c r="L85" s="241"/>
      <c r="M85" s="410"/>
      <c r="N85" s="418"/>
      <c r="O85" s="419"/>
      <c r="P85" s="241"/>
      <c r="Q85" s="423"/>
      <c r="R85" s="465">
        <v>3</v>
      </c>
      <c r="S85" s="466">
        <v>1.077</v>
      </c>
      <c r="T85" s="266"/>
      <c r="U85" s="242"/>
      <c r="X85" s="40"/>
    </row>
    <row r="86" spans="1:45" ht="18" customHeight="1">
      <c r="A86" s="937">
        <v>219</v>
      </c>
      <c r="B86" s="712" t="s">
        <v>180</v>
      </c>
      <c r="C86" s="515" t="s">
        <v>183</v>
      </c>
      <c r="D86" s="516" t="s">
        <v>182</v>
      </c>
      <c r="E86" s="734" t="s">
        <v>20</v>
      </c>
      <c r="F86" s="517">
        <v>65</v>
      </c>
      <c r="G86" s="762">
        <v>85000</v>
      </c>
      <c r="H86" s="518" t="s">
        <v>181</v>
      </c>
      <c r="I86" s="519" t="s">
        <v>18</v>
      </c>
      <c r="J86" s="520">
        <f t="shared" si="5"/>
        <v>5525000</v>
      </c>
      <c r="K86" s="284"/>
      <c r="L86" s="521"/>
      <c r="M86" s="522"/>
      <c r="N86" s="523"/>
      <c r="O86" s="524"/>
      <c r="P86" s="521"/>
      <c r="Q86" s="525"/>
      <c r="R86" s="526">
        <v>28</v>
      </c>
      <c r="S86" s="527">
        <v>15.69</v>
      </c>
      <c r="T86" s="528"/>
      <c r="U86" s="529"/>
      <c r="X86" s="40"/>
    </row>
    <row r="87" spans="1:45" s="353" customFormat="1" ht="18" customHeight="1">
      <c r="A87" s="938"/>
      <c r="B87" s="699">
        <v>8</v>
      </c>
      <c r="C87" s="350" t="s">
        <v>29</v>
      </c>
      <c r="D87" s="340" t="s">
        <v>46</v>
      </c>
      <c r="E87" s="648">
        <f>SUM(R87,P87,N87,L87)</f>
        <v>10</v>
      </c>
      <c r="F87" s="249">
        <f t="shared" si="6"/>
        <v>4.3</v>
      </c>
      <c r="G87" s="763">
        <v>65000</v>
      </c>
      <c r="H87" s="469" t="s">
        <v>76</v>
      </c>
      <c r="I87" s="351" t="s">
        <v>18</v>
      </c>
      <c r="J87" s="82">
        <f t="shared" si="5"/>
        <v>279500</v>
      </c>
      <c r="K87" s="357"/>
      <c r="L87" s="99"/>
      <c r="M87" s="511"/>
      <c r="N87" s="512"/>
      <c r="O87" s="513"/>
      <c r="P87" s="99"/>
      <c r="Q87" s="113"/>
      <c r="R87" s="514">
        <v>10</v>
      </c>
      <c r="S87" s="425">
        <f>MMULT(R87,0.43)</f>
        <v>4.3</v>
      </c>
      <c r="T87" s="420"/>
      <c r="U87" s="356"/>
      <c r="V87" s="165"/>
      <c r="W87" s="165"/>
      <c r="X87" s="352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</row>
    <row r="88" spans="1:45" ht="18" customHeight="1">
      <c r="A88" s="938"/>
      <c r="B88" s="701" t="s">
        <v>26</v>
      </c>
      <c r="C88" s="349" t="s">
        <v>19</v>
      </c>
      <c r="D88" s="344" t="s">
        <v>46</v>
      </c>
      <c r="E88" s="721">
        <f>SUM(R88,P88,N88,L88)</f>
        <v>3</v>
      </c>
      <c r="F88" s="248">
        <f t="shared" si="6"/>
        <v>1.2</v>
      </c>
      <c r="G88" s="759">
        <v>50000</v>
      </c>
      <c r="H88" s="122"/>
      <c r="I88" s="57" t="s">
        <v>18</v>
      </c>
      <c r="J88" s="123">
        <f t="shared" si="5"/>
        <v>60000</v>
      </c>
      <c r="K88" s="294"/>
      <c r="L88" s="98"/>
      <c r="M88" s="409"/>
      <c r="N88" s="416"/>
      <c r="O88" s="447"/>
      <c r="P88" s="98"/>
      <c r="Q88" s="448"/>
      <c r="R88" s="449">
        <v>3</v>
      </c>
      <c r="S88" s="450">
        <v>1.2</v>
      </c>
      <c r="T88" s="264"/>
      <c r="U88" s="265"/>
      <c r="X88" s="40"/>
    </row>
    <row r="89" spans="1:45" ht="18" customHeight="1" thickBot="1">
      <c r="A89" s="939"/>
      <c r="B89" s="711">
        <v>8</v>
      </c>
      <c r="C89" s="539" t="s">
        <v>60</v>
      </c>
      <c r="D89" s="476" t="s">
        <v>71</v>
      </c>
      <c r="E89" s="735">
        <f>SUM(R89,P89,N89,L89)</f>
        <v>57</v>
      </c>
      <c r="F89" s="477">
        <f t="shared" si="6"/>
        <v>26.048999999999999</v>
      </c>
      <c r="G89" s="764">
        <v>60000</v>
      </c>
      <c r="H89" s="478" t="s">
        <v>112</v>
      </c>
      <c r="I89" s="479" t="s">
        <v>18</v>
      </c>
      <c r="J89" s="480">
        <f t="shared" si="5"/>
        <v>1562940</v>
      </c>
      <c r="K89" s="481"/>
      <c r="L89" s="482"/>
      <c r="M89" s="483"/>
      <c r="N89" s="484"/>
      <c r="O89" s="485"/>
      <c r="P89" s="482"/>
      <c r="Q89" s="486"/>
      <c r="R89" s="487">
        <v>57</v>
      </c>
      <c r="S89" s="488">
        <f>MMULT(R89,0.457)</f>
        <v>26.048999999999999</v>
      </c>
      <c r="T89" s="489"/>
      <c r="U89" s="540"/>
      <c r="X89" s="40"/>
    </row>
    <row r="90" spans="1:45" ht="18" customHeight="1">
      <c r="A90" s="1017">
        <v>168</v>
      </c>
      <c r="B90" s="712" t="s">
        <v>126</v>
      </c>
      <c r="C90" s="996" t="s">
        <v>58</v>
      </c>
      <c r="D90" s="516" t="s">
        <v>150</v>
      </c>
      <c r="E90" s="734" t="s">
        <v>20</v>
      </c>
      <c r="F90" s="780">
        <v>19</v>
      </c>
      <c r="G90" s="997">
        <v>125000</v>
      </c>
      <c r="H90" s="835"/>
      <c r="I90" s="519" t="s">
        <v>18</v>
      </c>
      <c r="J90" s="988"/>
      <c r="K90" s="989"/>
      <c r="L90" s="118"/>
      <c r="M90" s="990"/>
      <c r="N90" s="118"/>
      <c r="O90" s="991"/>
      <c r="P90" s="118"/>
      <c r="Q90" s="992"/>
      <c r="R90" s="993"/>
      <c r="S90" s="994"/>
      <c r="T90" s="995"/>
      <c r="U90" s="227"/>
      <c r="X90" s="574"/>
    </row>
    <row r="91" spans="1:45" ht="18" customHeight="1" thickBot="1">
      <c r="A91" s="1018"/>
      <c r="B91" s="709">
        <v>8</v>
      </c>
      <c r="C91" s="354" t="s">
        <v>30</v>
      </c>
      <c r="D91" s="345" t="s">
        <v>46</v>
      </c>
      <c r="E91" s="728" t="s">
        <v>20</v>
      </c>
      <c r="F91" s="251">
        <f t="shared" si="6"/>
        <v>55.3</v>
      </c>
      <c r="G91" s="765">
        <v>75000</v>
      </c>
      <c r="H91" s="446"/>
      <c r="I91" s="75" t="s">
        <v>18</v>
      </c>
      <c r="J91" s="115">
        <f t="shared" si="5"/>
        <v>4147500</v>
      </c>
      <c r="K91" s="283"/>
      <c r="L91" s="132"/>
      <c r="M91" s="133"/>
      <c r="N91" s="119"/>
      <c r="O91" s="120"/>
      <c r="P91" s="118"/>
      <c r="Q91" s="121"/>
      <c r="R91" s="134">
        <v>158</v>
      </c>
      <c r="S91" s="135">
        <f>MMULT(R91,0.35)</f>
        <v>55.3</v>
      </c>
      <c r="T91" s="212"/>
      <c r="U91" s="263"/>
      <c r="V91" s="193" t="s">
        <v>31</v>
      </c>
      <c r="W91" s="6" t="s">
        <v>72</v>
      </c>
      <c r="X91" s="40"/>
    </row>
    <row r="92" spans="1:45" ht="18" customHeight="1">
      <c r="A92" s="940">
        <v>159</v>
      </c>
      <c r="B92" s="713">
        <v>12</v>
      </c>
      <c r="C92" s="348" t="s">
        <v>58</v>
      </c>
      <c r="D92" s="343" t="s">
        <v>49</v>
      </c>
      <c r="E92" s="736">
        <f>SUM(R92,P92,N92,L92)</f>
        <v>25</v>
      </c>
      <c r="F92" s="245">
        <f t="shared" si="6"/>
        <v>9.1999999999999993</v>
      </c>
      <c r="G92" s="766">
        <v>115000</v>
      </c>
      <c r="H92" s="124"/>
      <c r="I92" s="42" t="s">
        <v>18</v>
      </c>
      <c r="J92" s="76">
        <f t="shared" si="5"/>
        <v>1058000</v>
      </c>
      <c r="K92" s="287"/>
      <c r="L92" s="125"/>
      <c r="M92" s="126"/>
      <c r="N92" s="58"/>
      <c r="O92" s="127"/>
      <c r="P92" s="128"/>
      <c r="Q92" s="129"/>
      <c r="R92" s="130">
        <v>25</v>
      </c>
      <c r="S92" s="131">
        <v>9.1999999999999993</v>
      </c>
      <c r="T92" s="207"/>
      <c r="U92" s="226"/>
      <c r="V92" s="193"/>
      <c r="X92" s="40"/>
    </row>
    <row r="93" spans="1:45" ht="18" customHeight="1">
      <c r="A93" s="941"/>
      <c r="B93" s="705">
        <v>8</v>
      </c>
      <c r="C93" s="868" t="s">
        <v>58</v>
      </c>
      <c r="D93" s="339" t="s">
        <v>49</v>
      </c>
      <c r="E93" s="545">
        <f>SUM(R93,P93,N93,L93)</f>
        <v>12</v>
      </c>
      <c r="F93" s="646">
        <v>3.36</v>
      </c>
      <c r="G93" s="1015">
        <v>125000</v>
      </c>
      <c r="H93" s="1016" t="s">
        <v>174</v>
      </c>
      <c r="I93" s="547" t="s">
        <v>18</v>
      </c>
      <c r="J93" s="115">
        <f t="shared" si="5"/>
        <v>420000</v>
      </c>
      <c r="K93" s="288"/>
      <c r="L93" s="132"/>
      <c r="M93" s="133"/>
      <c r="N93" s="119"/>
      <c r="O93" s="120"/>
      <c r="P93" s="118"/>
      <c r="Q93" s="121"/>
      <c r="R93" s="134">
        <v>12</v>
      </c>
      <c r="S93" s="135">
        <v>3.5</v>
      </c>
      <c r="T93" s="212"/>
      <c r="U93" s="227"/>
      <c r="V93" s="193"/>
      <c r="X93" s="40"/>
    </row>
    <row r="94" spans="1:45" ht="18" customHeight="1" thickBot="1">
      <c r="A94" s="1014"/>
      <c r="B94" s="709" t="s">
        <v>27</v>
      </c>
      <c r="C94" s="354" t="s">
        <v>58</v>
      </c>
      <c r="D94" s="727" t="s">
        <v>49</v>
      </c>
      <c r="E94" s="728"/>
      <c r="F94" s="847">
        <v>4.6440000000000001</v>
      </c>
      <c r="G94" s="765">
        <v>145000</v>
      </c>
      <c r="H94" s="848" t="s">
        <v>176</v>
      </c>
      <c r="I94" s="731" t="s">
        <v>18</v>
      </c>
      <c r="J94" s="115"/>
      <c r="K94" s="288"/>
      <c r="L94" s="132"/>
      <c r="M94" s="133"/>
      <c r="N94" s="119"/>
      <c r="O94" s="120"/>
      <c r="P94" s="118"/>
      <c r="Q94" s="121"/>
      <c r="R94" s="134"/>
      <c r="S94" s="135"/>
      <c r="T94" s="212"/>
      <c r="U94" s="227"/>
      <c r="V94" s="1013"/>
      <c r="X94" s="574"/>
    </row>
    <row r="95" spans="1:45" ht="18" customHeight="1" thickBot="1">
      <c r="A95" s="267">
        <v>133</v>
      </c>
      <c r="B95" s="714">
        <v>6</v>
      </c>
      <c r="C95" s="362" t="s">
        <v>58</v>
      </c>
      <c r="D95" s="346" t="s">
        <v>50</v>
      </c>
      <c r="E95" s="737"/>
      <c r="F95" s="252">
        <f t="shared" si="6"/>
        <v>5.5</v>
      </c>
      <c r="G95" s="767">
        <v>125000</v>
      </c>
      <c r="H95" s="136"/>
      <c r="I95" s="137" t="s">
        <v>18</v>
      </c>
      <c r="J95" s="138">
        <f t="shared" si="5"/>
        <v>687500</v>
      </c>
      <c r="K95" s="289"/>
      <c r="L95" s="139"/>
      <c r="M95" s="140"/>
      <c r="N95" s="141"/>
      <c r="O95" s="142"/>
      <c r="P95" s="143"/>
      <c r="Q95" s="144"/>
      <c r="R95" s="145">
        <v>29</v>
      </c>
      <c r="S95" s="146">
        <v>5.5</v>
      </c>
      <c r="T95" s="213"/>
      <c r="U95" s="228"/>
      <c r="X95" s="40"/>
    </row>
    <row r="96" spans="1:45" ht="18" customHeight="1" thickBot="1">
      <c r="A96" s="942">
        <v>89</v>
      </c>
      <c r="B96" s="713">
        <v>8</v>
      </c>
      <c r="C96" s="348" t="s">
        <v>58</v>
      </c>
      <c r="D96" s="343" t="s">
        <v>50</v>
      </c>
      <c r="E96" s="736">
        <f t="shared" ref="E96:E102" si="11">SUM(R96,P96,N96,L96)</f>
        <v>1</v>
      </c>
      <c r="F96" s="247">
        <f t="shared" si="6"/>
        <v>0.126</v>
      </c>
      <c r="G96" s="768">
        <v>125000</v>
      </c>
      <c r="H96" s="41" t="s">
        <v>32</v>
      </c>
      <c r="I96" s="42" t="s">
        <v>18</v>
      </c>
      <c r="J96" s="76">
        <f t="shared" si="5"/>
        <v>15750</v>
      </c>
      <c r="K96" s="287"/>
      <c r="L96" s="147"/>
      <c r="M96" s="148"/>
      <c r="N96" s="149"/>
      <c r="O96" s="150"/>
      <c r="P96" s="151"/>
      <c r="Q96" s="129"/>
      <c r="R96" s="130">
        <v>1</v>
      </c>
      <c r="S96" s="29">
        <v>0.126</v>
      </c>
      <c r="T96" s="214"/>
      <c r="U96" s="219"/>
      <c r="X96" s="40"/>
    </row>
    <row r="97" spans="1:24" ht="18" customHeight="1" thickBot="1">
      <c r="A97" s="942"/>
      <c r="B97" s="715" t="s">
        <v>24</v>
      </c>
      <c r="C97" s="360" t="s">
        <v>58</v>
      </c>
      <c r="D97" s="339" t="s">
        <v>49</v>
      </c>
      <c r="E97" s="545"/>
      <c r="F97" s="250">
        <f t="shared" si="6"/>
        <v>1.5</v>
      </c>
      <c r="G97" s="769">
        <v>125000</v>
      </c>
      <c r="H97" s="546"/>
      <c r="I97" s="547" t="s">
        <v>18</v>
      </c>
      <c r="J97" s="198">
        <f t="shared" si="5"/>
        <v>187500</v>
      </c>
      <c r="K97" s="282"/>
      <c r="L97" s="530"/>
      <c r="M97" s="531"/>
      <c r="N97" s="532"/>
      <c r="O97" s="533"/>
      <c r="P97" s="534"/>
      <c r="Q97" s="535"/>
      <c r="R97" s="536"/>
      <c r="S97" s="336">
        <v>1.5</v>
      </c>
      <c r="T97" s="537"/>
      <c r="U97" s="538"/>
      <c r="X97" s="40"/>
    </row>
    <row r="98" spans="1:24" ht="18" customHeight="1" thickBot="1">
      <c r="A98" s="942"/>
      <c r="B98" s="716">
        <v>4</v>
      </c>
      <c r="C98" s="361" t="s">
        <v>58</v>
      </c>
      <c r="D98" s="347" t="s">
        <v>50</v>
      </c>
      <c r="E98" s="738">
        <f t="shared" si="11"/>
        <v>1</v>
      </c>
      <c r="F98" s="253">
        <f t="shared" si="6"/>
        <v>9.6000000000000002E-2</v>
      </c>
      <c r="G98" s="770">
        <v>125000</v>
      </c>
      <c r="H98" s="30"/>
      <c r="I98" s="44" t="s">
        <v>18</v>
      </c>
      <c r="J98" s="82">
        <f t="shared" si="5"/>
        <v>12000</v>
      </c>
      <c r="K98" s="283"/>
      <c r="L98" s="152"/>
      <c r="M98" s="90"/>
      <c r="N98" s="153"/>
      <c r="O98" s="154"/>
      <c r="P98" s="155"/>
      <c r="Q98" s="117"/>
      <c r="R98" s="156">
        <v>1</v>
      </c>
      <c r="S98" s="55">
        <v>9.6000000000000002E-2</v>
      </c>
      <c r="T98" s="206"/>
      <c r="U98" s="220"/>
      <c r="X98" s="40"/>
    </row>
    <row r="99" spans="1:24" ht="18" customHeight="1" thickBot="1">
      <c r="A99" s="268">
        <v>76</v>
      </c>
      <c r="B99" s="1088">
        <v>3</v>
      </c>
      <c r="C99" s="1081" t="s">
        <v>59</v>
      </c>
      <c r="D99" s="1082" t="s">
        <v>71</v>
      </c>
      <c r="E99" s="1083">
        <f t="shared" si="11"/>
        <v>2</v>
      </c>
      <c r="F99" s="1084">
        <f t="shared" si="6"/>
        <v>0.115</v>
      </c>
      <c r="G99" s="1085">
        <v>50000</v>
      </c>
      <c r="H99" s="1086" t="s">
        <v>33</v>
      </c>
      <c r="I99" s="1087" t="s">
        <v>18</v>
      </c>
      <c r="J99" s="138">
        <f t="shared" si="5"/>
        <v>5750</v>
      </c>
      <c r="K99" s="772"/>
      <c r="L99" s="157"/>
      <c r="M99" s="140"/>
      <c r="N99" s="158"/>
      <c r="O99" s="159"/>
      <c r="P99" s="158"/>
      <c r="Q99" s="144"/>
      <c r="R99" s="160">
        <v>2</v>
      </c>
      <c r="S99" s="161">
        <v>0.115</v>
      </c>
      <c r="T99" s="215"/>
      <c r="U99" s="229"/>
      <c r="X99" s="40"/>
    </row>
    <row r="100" spans="1:24" ht="18" customHeight="1" thickBot="1">
      <c r="A100" s="268">
        <v>57</v>
      </c>
      <c r="B100" s="706" t="s">
        <v>27</v>
      </c>
      <c r="C100" s="1089" t="s">
        <v>58</v>
      </c>
      <c r="D100" s="342" t="s">
        <v>150</v>
      </c>
      <c r="E100" s="722"/>
      <c r="F100" s="1090">
        <f t="shared" si="6"/>
        <v>0.94099999999999995</v>
      </c>
      <c r="G100" s="1091">
        <v>165000</v>
      </c>
      <c r="H100" s="1092" t="s">
        <v>177</v>
      </c>
      <c r="I100" s="452" t="s">
        <v>18</v>
      </c>
      <c r="J100" s="138">
        <f t="shared" si="5"/>
        <v>155265</v>
      </c>
      <c r="K100" s="773"/>
      <c r="L100" s="157"/>
      <c r="M100" s="140"/>
      <c r="N100" s="158"/>
      <c r="O100" s="159"/>
      <c r="P100" s="158"/>
      <c r="Q100" s="144"/>
      <c r="R100" s="160"/>
      <c r="S100" s="161">
        <v>0.94099999999999995</v>
      </c>
      <c r="T100" s="215"/>
      <c r="U100" s="229"/>
      <c r="X100" s="574"/>
    </row>
    <row r="101" spans="1:24" ht="18" customHeight="1" thickBot="1">
      <c r="A101" s="269">
        <v>48</v>
      </c>
      <c r="B101" s="706">
        <v>4</v>
      </c>
      <c r="C101" s="1089" t="s">
        <v>59</v>
      </c>
      <c r="D101" s="342"/>
      <c r="E101" s="722">
        <f t="shared" si="11"/>
        <v>42</v>
      </c>
      <c r="F101" s="1090">
        <f t="shared" si="6"/>
        <v>1.76</v>
      </c>
      <c r="G101" s="1091">
        <v>50000</v>
      </c>
      <c r="H101" s="1092" t="s">
        <v>191</v>
      </c>
      <c r="I101" s="452" t="s">
        <v>18</v>
      </c>
      <c r="J101" s="138">
        <f t="shared" si="5"/>
        <v>88000</v>
      </c>
      <c r="K101" s="773"/>
      <c r="L101" s="157"/>
      <c r="M101" s="162"/>
      <c r="N101" s="158"/>
      <c r="O101" s="159"/>
      <c r="P101" s="163"/>
      <c r="Q101" s="144"/>
      <c r="R101" s="160">
        <v>42</v>
      </c>
      <c r="S101" s="164">
        <v>1.76</v>
      </c>
      <c r="T101" s="215"/>
      <c r="U101" s="230"/>
      <c r="X101" s="40"/>
    </row>
    <row r="102" spans="1:24" ht="18" customHeight="1" thickBot="1">
      <c r="A102" s="269">
        <v>42</v>
      </c>
      <c r="B102" s="716">
        <v>4</v>
      </c>
      <c r="C102" s="1079" t="s">
        <v>59</v>
      </c>
      <c r="D102" s="451"/>
      <c r="E102" s="738">
        <f t="shared" si="11"/>
        <v>42</v>
      </c>
      <c r="F102" s="244">
        <f t="shared" si="6"/>
        <v>1.3109999999999999</v>
      </c>
      <c r="G102" s="771">
        <v>50000</v>
      </c>
      <c r="H102" s="30" t="s">
        <v>191</v>
      </c>
      <c r="I102" s="1080" t="s">
        <v>18</v>
      </c>
      <c r="J102" s="138">
        <f t="shared" si="5"/>
        <v>65550</v>
      </c>
      <c r="K102" s="774"/>
      <c r="L102" s="157"/>
      <c r="M102" s="162"/>
      <c r="N102" s="158"/>
      <c r="O102" s="159"/>
      <c r="P102" s="163"/>
      <c r="Q102" s="144"/>
      <c r="R102" s="160">
        <v>42</v>
      </c>
      <c r="S102" s="164">
        <v>1.3109999999999999</v>
      </c>
      <c r="T102" s="215"/>
      <c r="U102" s="230"/>
      <c r="X102" s="40"/>
    </row>
    <row r="103" spans="1:24" ht="18.75">
      <c r="B103" s="296"/>
      <c r="F103" s="194">
        <f>SUM(F8:F102)</f>
        <v>1186.0800000000002</v>
      </c>
      <c r="G103" s="180"/>
      <c r="H103" s="181"/>
      <c r="I103" s="182"/>
      <c r="J103" s="183">
        <f>SUM(J8:J102)</f>
        <v>76545429</v>
      </c>
      <c r="K103" s="290">
        <f>SUM(K8:K102)</f>
        <v>0</v>
      </c>
      <c r="L103" s="184"/>
      <c r="M103" s="184"/>
      <c r="N103" s="184"/>
      <c r="O103" s="185">
        <f>SUM(O8:O102)</f>
        <v>101</v>
      </c>
      <c r="P103" s="184"/>
      <c r="Q103" s="185">
        <f>SUM(Q11:Q102)</f>
        <v>40</v>
      </c>
      <c r="R103" s="184"/>
      <c r="S103" s="186">
        <f>SUM(S9,S11:S102)</f>
        <v>692.50600000000043</v>
      </c>
      <c r="U103" s="231">
        <f>SUM(K103:T103)</f>
        <v>833.50600000000043</v>
      </c>
    </row>
    <row r="104" spans="1:24" ht="16.5" thickBot="1">
      <c r="F104" s="179"/>
      <c r="G104" s="180"/>
      <c r="H104" s="181"/>
      <c r="I104" s="182"/>
      <c r="P104" s="184"/>
      <c r="Q104" s="184"/>
      <c r="R104" s="184"/>
      <c r="S104" s="186"/>
    </row>
    <row r="105" spans="1:24" ht="22.5" customHeight="1" thickBot="1">
      <c r="C105" s="929" t="s">
        <v>99</v>
      </c>
      <c r="D105" s="930"/>
      <c r="E105" s="930"/>
      <c r="F105" s="930"/>
      <c r="G105" s="931"/>
      <c r="H105" s="682"/>
      <c r="I105" s="682"/>
      <c r="J105" s="183">
        <v>6200000</v>
      </c>
      <c r="K105" s="290"/>
      <c r="L105" s="187"/>
      <c r="M105" s="184"/>
      <c r="N105" s="184" t="s">
        <v>37</v>
      </c>
      <c r="O105" s="184"/>
    </row>
    <row r="106" spans="1:24" ht="15.75" customHeight="1" thickBot="1">
      <c r="C106" s="943" t="s">
        <v>82</v>
      </c>
      <c r="D106" s="945" t="s">
        <v>45</v>
      </c>
      <c r="E106" s="927" t="s">
        <v>64</v>
      </c>
      <c r="F106" s="928"/>
      <c r="G106" s="932" t="s">
        <v>65</v>
      </c>
      <c r="H106" s="879"/>
      <c r="I106" s="683"/>
      <c r="J106" s="183">
        <v>2500000</v>
      </c>
      <c r="K106" s="290"/>
      <c r="L106" s="187"/>
      <c r="M106" s="184"/>
      <c r="N106" s="184" t="s">
        <v>81</v>
      </c>
      <c r="O106" s="184"/>
    </row>
    <row r="107" spans="1:24" ht="26.25" customHeight="1" thickBot="1">
      <c r="A107" s="270" t="s">
        <v>157</v>
      </c>
      <c r="C107" s="944"/>
      <c r="D107" s="946"/>
      <c r="E107" s="388" t="s">
        <v>66</v>
      </c>
      <c r="F107" s="849" t="s">
        <v>102</v>
      </c>
      <c r="G107" s="933"/>
      <c r="H107" s="880">
        <v>45058</v>
      </c>
      <c r="I107" s="683"/>
      <c r="J107" s="183">
        <v>4200000</v>
      </c>
      <c r="K107" s="290"/>
      <c r="L107" s="187"/>
      <c r="M107" s="184"/>
      <c r="N107" s="184" t="s">
        <v>148</v>
      </c>
      <c r="O107" s="184"/>
    </row>
    <row r="108" spans="1:24" ht="15" customHeight="1">
      <c r="A108" s="387"/>
      <c r="C108" s="850" t="s">
        <v>94</v>
      </c>
      <c r="D108" s="856" t="s">
        <v>87</v>
      </c>
      <c r="E108" s="393">
        <v>0.61199999999999999</v>
      </c>
      <c r="F108" s="861" t="s">
        <v>136</v>
      </c>
      <c r="G108" s="860">
        <v>50000</v>
      </c>
      <c r="H108" s="884">
        <v>77700</v>
      </c>
      <c r="I108" s="881">
        <f>MMULT(E108,G108)</f>
        <v>30600</v>
      </c>
      <c r="J108" s="183">
        <v>4500000</v>
      </c>
      <c r="K108" s="290"/>
      <c r="L108" s="187"/>
      <c r="M108" s="184"/>
      <c r="N108" s="184" t="s">
        <v>38</v>
      </c>
      <c r="O108" s="184"/>
      <c r="Q108" s="433"/>
    </row>
    <row r="109" spans="1:24" ht="15" customHeight="1">
      <c r="C109" s="850" t="s">
        <v>95</v>
      </c>
      <c r="D109" s="389" t="s">
        <v>86</v>
      </c>
      <c r="E109" s="394">
        <v>40</v>
      </c>
      <c r="F109" s="861"/>
      <c r="G109" s="395">
        <v>65000</v>
      </c>
      <c r="H109" s="884">
        <v>82900</v>
      </c>
      <c r="I109" s="881"/>
      <c r="J109" s="183">
        <v>8200000</v>
      </c>
      <c r="N109" s="432" t="s">
        <v>127</v>
      </c>
      <c r="O109" s="184"/>
      <c r="Q109" s="433"/>
    </row>
    <row r="110" spans="1:24" ht="15" customHeight="1">
      <c r="C110" s="853" t="s">
        <v>98</v>
      </c>
      <c r="D110" s="389" t="s">
        <v>83</v>
      </c>
      <c r="E110" s="391">
        <v>1.754</v>
      </c>
      <c r="F110" s="861" t="s">
        <v>90</v>
      </c>
      <c r="G110" s="396">
        <v>59000</v>
      </c>
      <c r="H110" s="884">
        <v>77700</v>
      </c>
      <c r="I110" s="881">
        <f t="shared" ref="I110:I122" si="12">MMULT(E110,G110)</f>
        <v>103486</v>
      </c>
      <c r="J110" s="183">
        <v>3000000</v>
      </c>
      <c r="L110" s="187"/>
      <c r="M110" s="184"/>
      <c r="N110" s="184" t="s">
        <v>158</v>
      </c>
      <c r="O110" s="184"/>
      <c r="Q110" s="433"/>
    </row>
    <row r="111" spans="1:24" ht="15" customHeight="1">
      <c r="C111" s="851" t="s">
        <v>104</v>
      </c>
      <c r="D111" s="389" t="s">
        <v>135</v>
      </c>
      <c r="E111" s="390">
        <v>5.5579999999999998</v>
      </c>
      <c r="F111" s="861" t="s">
        <v>89</v>
      </c>
      <c r="G111" s="396">
        <v>113000</v>
      </c>
      <c r="H111" s="884">
        <v>129240</v>
      </c>
      <c r="I111" s="881">
        <f t="shared" si="12"/>
        <v>628054</v>
      </c>
      <c r="K111" s="291"/>
      <c r="N111" s="432"/>
      <c r="Q111" s="433"/>
    </row>
    <row r="112" spans="1:24" ht="14.25" customHeight="1">
      <c r="C112" s="852" t="s">
        <v>104</v>
      </c>
      <c r="D112" s="389" t="s">
        <v>83</v>
      </c>
      <c r="E112" s="676">
        <v>1.7</v>
      </c>
      <c r="F112" s="862" t="s">
        <v>159</v>
      </c>
      <c r="G112" s="396">
        <v>105000</v>
      </c>
      <c r="H112" s="884">
        <v>121840</v>
      </c>
      <c r="I112" s="881">
        <f t="shared" si="12"/>
        <v>178500</v>
      </c>
      <c r="K112" s="291"/>
      <c r="L112" s="955">
        <f>SUM(J105:J110)</f>
        <v>28600000</v>
      </c>
      <c r="M112" s="955"/>
      <c r="N112" s="432"/>
      <c r="Q112" s="433"/>
    </row>
    <row r="113" spans="3:45" ht="15" customHeight="1">
      <c r="C113" s="853" t="s">
        <v>103</v>
      </c>
      <c r="D113" s="389" t="s">
        <v>83</v>
      </c>
      <c r="E113" s="392">
        <v>5.4379999999999997</v>
      </c>
      <c r="F113" s="861" t="s">
        <v>88</v>
      </c>
      <c r="G113" s="396">
        <v>85000</v>
      </c>
      <c r="H113" s="884">
        <v>98900</v>
      </c>
      <c r="I113" s="881">
        <f t="shared" si="12"/>
        <v>462230</v>
      </c>
      <c r="J113" s="183">
        <f>SUM(J103:J111)</f>
        <v>105145429</v>
      </c>
      <c r="K113" s="291"/>
      <c r="Q113" s="433"/>
    </row>
    <row r="114" spans="3:45" ht="15" customHeight="1">
      <c r="C114" s="851" t="s">
        <v>103</v>
      </c>
      <c r="D114" s="679" t="s">
        <v>84</v>
      </c>
      <c r="E114" s="680">
        <v>14.1</v>
      </c>
      <c r="F114" s="863" t="s">
        <v>89</v>
      </c>
      <c r="G114" s="681">
        <v>85000</v>
      </c>
      <c r="H114" s="884">
        <v>98900</v>
      </c>
      <c r="I114" s="881">
        <f t="shared" si="12"/>
        <v>1198500</v>
      </c>
      <c r="K114" s="291"/>
      <c r="Q114" s="433"/>
    </row>
    <row r="115" spans="3:45" ht="15" customHeight="1">
      <c r="C115" s="851" t="s">
        <v>91</v>
      </c>
      <c r="D115" s="678" t="s">
        <v>85</v>
      </c>
      <c r="E115" s="677">
        <v>6</v>
      </c>
      <c r="F115" s="864" t="s">
        <v>88</v>
      </c>
      <c r="G115" s="395">
        <v>93000</v>
      </c>
      <c r="H115" s="884">
        <v>105400</v>
      </c>
      <c r="I115" s="881">
        <f t="shared" si="12"/>
        <v>558000</v>
      </c>
      <c r="K115" s="291"/>
      <c r="Q115" s="433"/>
    </row>
    <row r="116" spans="3:45" ht="15" customHeight="1">
      <c r="C116" s="853" t="s">
        <v>92</v>
      </c>
      <c r="D116" s="389" t="s">
        <v>86</v>
      </c>
      <c r="E116" s="391">
        <v>6.9</v>
      </c>
      <c r="F116" s="861" t="s">
        <v>90</v>
      </c>
      <c r="G116" s="396">
        <v>88000</v>
      </c>
      <c r="H116" s="884">
        <v>105500</v>
      </c>
      <c r="I116" s="881">
        <f t="shared" si="12"/>
        <v>607200</v>
      </c>
      <c r="K116" s="291"/>
      <c r="Q116" s="433"/>
    </row>
    <row r="117" spans="3:45" ht="15" customHeight="1">
      <c r="C117" s="854" t="s">
        <v>132</v>
      </c>
      <c r="D117" s="389" t="s">
        <v>83</v>
      </c>
      <c r="E117" s="685">
        <v>0.64100000000000001</v>
      </c>
      <c r="F117" s="861" t="s">
        <v>134</v>
      </c>
      <c r="G117" s="396">
        <v>60000</v>
      </c>
      <c r="H117" s="884">
        <v>76800</v>
      </c>
      <c r="I117" s="881">
        <f t="shared" si="12"/>
        <v>38460</v>
      </c>
      <c r="K117" s="291"/>
      <c r="Q117" s="433"/>
    </row>
    <row r="118" spans="3:45" ht="18" customHeight="1">
      <c r="C118" s="854" t="s">
        <v>109</v>
      </c>
      <c r="D118" s="389" t="s">
        <v>83</v>
      </c>
      <c r="E118" s="391">
        <v>2.6139999999999999</v>
      </c>
      <c r="F118" s="861" t="s">
        <v>151</v>
      </c>
      <c r="G118" s="396">
        <v>100000</v>
      </c>
      <c r="H118" s="884">
        <v>122730</v>
      </c>
      <c r="I118" s="881">
        <f t="shared" si="12"/>
        <v>261400</v>
      </c>
      <c r="K118" s="291"/>
      <c r="Q118" s="433"/>
    </row>
    <row r="119" spans="3:45" ht="18" customHeight="1">
      <c r="C119" s="855" t="s">
        <v>93</v>
      </c>
      <c r="D119" s="389" t="s">
        <v>83</v>
      </c>
      <c r="E119" s="686">
        <v>2.0870000000000002</v>
      </c>
      <c r="F119" s="861" t="s">
        <v>138</v>
      </c>
      <c r="G119" s="396">
        <v>67000</v>
      </c>
      <c r="H119" s="884">
        <v>81700</v>
      </c>
      <c r="I119" s="881">
        <f t="shared" si="12"/>
        <v>139829</v>
      </c>
      <c r="K119" s="291"/>
      <c r="Q119" s="433"/>
    </row>
    <row r="120" spans="3:45" ht="15" customHeight="1">
      <c r="C120" s="855" t="s">
        <v>96</v>
      </c>
      <c r="D120" s="389" t="s">
        <v>83</v>
      </c>
      <c r="E120" s="393">
        <v>0.78</v>
      </c>
      <c r="F120" s="861" t="s">
        <v>137</v>
      </c>
      <c r="G120" s="396">
        <v>60000</v>
      </c>
      <c r="H120" s="884">
        <v>91100</v>
      </c>
      <c r="I120" s="881">
        <f t="shared" si="12"/>
        <v>46800</v>
      </c>
      <c r="K120" s="291"/>
      <c r="Q120" s="433"/>
    </row>
    <row r="121" spans="3:45" ht="15" customHeight="1">
      <c r="C121" s="855" t="s">
        <v>97</v>
      </c>
      <c r="D121" s="389" t="s">
        <v>83</v>
      </c>
      <c r="E121" s="393">
        <v>2.5</v>
      </c>
      <c r="F121" s="861" t="s">
        <v>139</v>
      </c>
      <c r="G121" s="396">
        <v>69800</v>
      </c>
      <c r="H121" s="884">
        <v>92000</v>
      </c>
      <c r="I121" s="881">
        <f t="shared" si="12"/>
        <v>174500</v>
      </c>
      <c r="Q121" s="433"/>
    </row>
    <row r="122" spans="3:45" ht="30" customHeight="1" thickBot="1">
      <c r="C122" s="858" t="s">
        <v>146</v>
      </c>
      <c r="D122" s="857" t="s">
        <v>135</v>
      </c>
      <c r="E122" s="859">
        <v>24</v>
      </c>
      <c r="F122" s="867" t="s">
        <v>147</v>
      </c>
      <c r="G122" s="397">
        <v>75000</v>
      </c>
      <c r="H122" s="885"/>
      <c r="I122" s="882">
        <f t="shared" si="12"/>
        <v>1800000</v>
      </c>
      <c r="Q122" s="433"/>
    </row>
    <row r="123" spans="3:45">
      <c r="I123" s="883">
        <f>SUM(I108:I122)</f>
        <v>6227559</v>
      </c>
    </row>
    <row r="125" spans="3:45">
      <c r="C125" s="386" t="s">
        <v>145</v>
      </c>
      <c r="D125" s="384"/>
      <c r="E125" s="385"/>
      <c r="F125" s="384"/>
      <c r="G125" s="384"/>
      <c r="H125" s="384"/>
      <c r="J125" s="473"/>
      <c r="K125" s="474"/>
      <c r="L125" s="475"/>
    </row>
    <row r="126" spans="3:45">
      <c r="AS126" t="s">
        <v>131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1">
    <mergeCell ref="A58:A60"/>
    <mergeCell ref="A92:A94"/>
    <mergeCell ref="A90:A91"/>
    <mergeCell ref="A7:A8"/>
    <mergeCell ref="N4:O4"/>
    <mergeCell ref="L4:M4"/>
    <mergeCell ref="J4:J6"/>
    <mergeCell ref="L112:M112"/>
    <mergeCell ref="S5:S6"/>
    <mergeCell ref="M5:M6"/>
    <mergeCell ref="Q5:Q6"/>
    <mergeCell ref="R5:R6"/>
    <mergeCell ref="E106:F106"/>
    <mergeCell ref="C105:G105"/>
    <mergeCell ref="G106:G107"/>
    <mergeCell ref="K5:K6"/>
    <mergeCell ref="A61:A76"/>
    <mergeCell ref="A86:A89"/>
    <mergeCell ref="A26:A30"/>
    <mergeCell ref="A45:A57"/>
    <mergeCell ref="A77:A85"/>
    <mergeCell ref="A96:A98"/>
    <mergeCell ref="C106:C107"/>
    <mergeCell ref="D106:D107"/>
    <mergeCell ref="C5:C6"/>
    <mergeCell ref="E5:E6"/>
    <mergeCell ref="F5:F6"/>
    <mergeCell ref="T4:U4"/>
    <mergeCell ref="A13:A15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C4:D4"/>
    <mergeCell ref="D5:D6"/>
    <mergeCell ref="A1:C1"/>
    <mergeCell ref="A2:C2"/>
    <mergeCell ref="A3:B3"/>
    <mergeCell ref="A34:A44"/>
    <mergeCell ref="A9:A12"/>
    <mergeCell ref="A4:A6"/>
    <mergeCell ref="B4:B6"/>
    <mergeCell ref="A17:A25"/>
  </mergeCells>
  <pageMargins left="0.31527777777777777" right="0.11805555555555557" top="0.35416666666666669" bottom="0.35416666666666669" header="0.51181102362204722" footer="0.51181102362204722"/>
  <pageSetup paperSize="9" firstPageNumber="0" fitToHeight="0" orientation="landscape" horizontalDpi="300" verticalDpi="300" r:id="rId1"/>
  <headerFooter alignWithMargins="0"/>
  <ignoredErrors>
    <ignoredError sqref="D92 D76 D70 D68 D30 B60 B45 D25 D35 D45 D83:D84 B49 B56 B76 D60:D62 D43 D55:D56 D65 B74" numberStoredAsText="1"/>
    <ignoredError sqref="E5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Труба Гост, ТУ, восстановленная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2022-10-13T06:55:40Z</cp:lastPrinted>
  <dcterms:created xsi:type="dcterms:W3CDTF">2018-02-12T05:14:34Z</dcterms:created>
  <dcterms:modified xsi:type="dcterms:W3CDTF">2023-05-19T07:08:48Z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