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Downloads\"/>
    </mc:Choice>
  </mc:AlternateContent>
  <bookViews>
    <workbookView xWindow="0" yWindow="0" windowWidth="28800" windowHeight="11865" activeTab="1"/>
  </bookViews>
  <sheets>
    <sheet name="Диаграмма1" sheetId="4" r:id="rId1"/>
    <sheet name="Труба Гост, ТУ, восстановленная" sheetId="1" r:id="rId2"/>
    <sheet name="Лист2" sheetId="2" state="hidden" r:id="rId3"/>
    <sheet name="Лист3" sheetId="3" state="hidden" r:id="rId4"/>
  </sheets>
  <definedNames>
    <definedName name="_xlnm._FilterDatabase" localSheetId="1" hidden="1">'Труба Гост, ТУ, восстановленная'!$C$128:$H$129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3" i="1" l="1"/>
  <c r="J92" i="1"/>
  <c r="J101" i="1"/>
  <c r="J100" i="1"/>
  <c r="S13" i="1" l="1"/>
  <c r="E104" i="1" l="1"/>
  <c r="S104" i="1"/>
  <c r="F104" i="1" s="1"/>
  <c r="J104" i="1" s="1"/>
  <c r="S42" i="1" l="1"/>
  <c r="E102" i="1" l="1"/>
  <c r="F102" i="1"/>
  <c r="S25" i="1"/>
  <c r="K144" i="1"/>
  <c r="K143" i="1"/>
  <c r="K142" i="1"/>
  <c r="K141" i="1"/>
  <c r="K139" i="1"/>
  <c r="K138" i="1"/>
  <c r="K137" i="1"/>
  <c r="K134" i="1"/>
  <c r="K133" i="1"/>
  <c r="K132" i="1"/>
  <c r="K130" i="1"/>
  <c r="K145" i="1" l="1"/>
  <c r="L127" i="1" s="1"/>
  <c r="N137" i="1" s="1"/>
  <c r="S54" i="1"/>
  <c r="F42" i="1" l="1"/>
  <c r="J42" i="1" s="1"/>
  <c r="E42" i="1"/>
  <c r="J139" i="1" l="1"/>
  <c r="J138" i="1"/>
  <c r="J137" i="1"/>
  <c r="E46" i="1" l="1"/>
  <c r="S46" i="1"/>
  <c r="F46" i="1" s="1"/>
  <c r="J46" i="1" s="1"/>
  <c r="S19" i="1" l="1"/>
  <c r="F19" i="1" s="1"/>
  <c r="J19" i="1" s="1"/>
  <c r="E19" i="1"/>
  <c r="S21" i="1"/>
  <c r="F21" i="1" s="1"/>
  <c r="J21" i="1" s="1"/>
  <c r="E21" i="1"/>
  <c r="J136" i="1" l="1"/>
  <c r="J135" i="1"/>
  <c r="J134" i="1"/>
  <c r="J133" i="1"/>
  <c r="J132" i="1"/>
  <c r="J131" i="1"/>
  <c r="J130" i="1"/>
  <c r="J141" i="1" l="1"/>
  <c r="J99" i="1"/>
  <c r="S85" i="1"/>
  <c r="F85" i="1" s="1"/>
  <c r="J85" i="1" s="1"/>
  <c r="E85" i="1"/>
  <c r="E114" i="1" l="1"/>
  <c r="E105" i="1"/>
  <c r="F62" i="1" l="1"/>
  <c r="J62" i="1" s="1"/>
  <c r="E62" i="1"/>
  <c r="F40" i="1"/>
  <c r="J40" i="1" s="1"/>
  <c r="E40" i="1"/>
  <c r="F45" i="1"/>
  <c r="J45" i="1" s="1"/>
  <c r="E45" i="1"/>
  <c r="E63" i="1" l="1"/>
  <c r="F79" i="1"/>
  <c r="J79" i="1" s="1"/>
  <c r="E79" i="1"/>
  <c r="F63" i="1"/>
  <c r="J63" i="1" s="1"/>
  <c r="F105" i="1"/>
  <c r="J105" i="1" s="1"/>
  <c r="F115" i="1"/>
  <c r="J115" i="1" s="1"/>
  <c r="F114" i="1"/>
  <c r="J114" i="1" s="1"/>
  <c r="F37" i="1" l="1"/>
  <c r="J37" i="1" s="1"/>
  <c r="E37" i="1"/>
  <c r="F86" i="1"/>
  <c r="J86" i="1" s="1"/>
  <c r="E86" i="1"/>
  <c r="S39" i="1"/>
  <c r="F39" i="1" s="1"/>
  <c r="J39" i="1" s="1"/>
  <c r="E39" i="1"/>
  <c r="S18" i="1"/>
  <c r="S80" i="1" l="1"/>
  <c r="S87" i="1" l="1"/>
  <c r="E89" i="1"/>
  <c r="E88" i="1"/>
  <c r="E87" i="1"/>
  <c r="S43" i="1"/>
  <c r="E41" i="1"/>
  <c r="S38" i="1"/>
  <c r="E38" i="1"/>
  <c r="J94" i="1"/>
  <c r="E94" i="1"/>
  <c r="F74" i="1"/>
  <c r="J74" i="1" s="1"/>
  <c r="E74" i="1"/>
  <c r="S50" i="1"/>
  <c r="F50" i="1" s="1"/>
  <c r="J50" i="1" s="1"/>
  <c r="E50" i="1"/>
  <c r="S41" i="1" l="1"/>
  <c r="E44" i="1"/>
  <c r="F44" i="1"/>
  <c r="J44" i="1" s="1"/>
  <c r="E98" i="1"/>
  <c r="F70" i="1"/>
  <c r="J70" i="1" s="1"/>
  <c r="E70" i="1"/>
  <c r="E107" i="1" l="1"/>
  <c r="E106" i="1"/>
  <c r="S107" i="1"/>
  <c r="F106" i="1"/>
  <c r="J106" i="1" s="1"/>
  <c r="E54" i="1" l="1"/>
  <c r="F41" i="1" l="1"/>
  <c r="J41" i="1" s="1"/>
  <c r="E120" i="1" l="1"/>
  <c r="S64" i="1" l="1"/>
  <c r="F64" i="1" s="1"/>
  <c r="J64" i="1" s="1"/>
  <c r="E64" i="1"/>
  <c r="F56" i="1"/>
  <c r="J56" i="1" s="1"/>
  <c r="E56" i="1"/>
  <c r="S58" i="1"/>
  <c r="F58" i="1" s="1"/>
  <c r="J58" i="1" s="1"/>
  <c r="E58" i="1"/>
  <c r="F18" i="1"/>
  <c r="J18" i="1" s="1"/>
  <c r="E18" i="1"/>
  <c r="F54" i="1" l="1"/>
  <c r="J54" i="1" s="1"/>
  <c r="F38" i="1"/>
  <c r="J38" i="1" s="1"/>
  <c r="E25" i="1" l="1"/>
  <c r="F24" i="1" l="1"/>
  <c r="E60" i="1"/>
  <c r="S91" i="1" l="1"/>
  <c r="E23" i="1"/>
  <c r="E13" i="1"/>
  <c r="S60" i="1"/>
  <c r="F60" i="1" s="1"/>
  <c r="J60" i="1" s="1"/>
  <c r="F25" i="1"/>
  <c r="J25" i="1" s="1"/>
  <c r="K124" i="1" l="1"/>
  <c r="M124" i="1"/>
  <c r="F107" i="1" l="1"/>
  <c r="J107" i="1" s="1"/>
  <c r="F82" i="1"/>
  <c r="J82" i="1" s="1"/>
  <c r="S23" i="1"/>
  <c r="F23" i="1" s="1"/>
  <c r="J23" i="1" s="1"/>
  <c r="S20" i="1" l="1"/>
  <c r="J98" i="1" l="1"/>
  <c r="Q124" i="1"/>
  <c r="S28" i="1" l="1"/>
  <c r="S48" i="1"/>
  <c r="F48" i="1" s="1"/>
  <c r="J48" i="1" s="1"/>
  <c r="S31" i="1"/>
  <c r="F31" i="1" s="1"/>
  <c r="J31" i="1" s="1"/>
  <c r="E31" i="1"/>
  <c r="S30" i="1"/>
  <c r="E96" i="1" l="1"/>
  <c r="E48" i="1"/>
  <c r="F43" i="1"/>
  <c r="J43" i="1" s="1"/>
  <c r="E43" i="1"/>
  <c r="F28" i="1" l="1"/>
  <c r="J28" i="1" s="1"/>
  <c r="E28" i="1"/>
  <c r="E68" i="1"/>
  <c r="F68" i="1"/>
  <c r="J68" i="1" s="1"/>
  <c r="S34" i="1"/>
  <c r="F30" i="1"/>
  <c r="J30" i="1" s="1"/>
  <c r="E30" i="1"/>
  <c r="E10" i="1"/>
  <c r="F10" i="1"/>
  <c r="J10" i="1" s="1"/>
  <c r="E123" i="1" l="1"/>
  <c r="F123" i="1" l="1"/>
  <c r="J123" i="1" s="1"/>
  <c r="E9" i="1"/>
  <c r="E8" i="1"/>
  <c r="E7" i="1"/>
  <c r="F8" i="1"/>
  <c r="J8" i="1" s="1"/>
  <c r="F9" i="1"/>
  <c r="J9" i="1" s="1"/>
  <c r="J113" i="1"/>
  <c r="E24" i="1" l="1"/>
  <c r="F59" i="1" l="1"/>
  <c r="J59" i="1" s="1"/>
  <c r="E59" i="1"/>
  <c r="F89" i="1" l="1"/>
  <c r="J89" i="1" s="1"/>
  <c r="F88" i="1"/>
  <c r="J88" i="1" s="1"/>
  <c r="F52" i="1"/>
  <c r="J52" i="1" s="1"/>
  <c r="E52" i="1"/>
  <c r="E97" i="1" l="1"/>
  <c r="F97" i="1"/>
  <c r="J97" i="1" s="1"/>
  <c r="E67" i="1"/>
  <c r="E112" i="1"/>
  <c r="F112" i="1"/>
  <c r="J112" i="1" s="1"/>
  <c r="F13" i="1" l="1"/>
  <c r="J13" i="1" s="1"/>
  <c r="S22" i="1"/>
  <c r="F22" i="1" l="1"/>
  <c r="J22" i="1" s="1"/>
  <c r="E22" i="1"/>
  <c r="E95" i="1" l="1"/>
  <c r="F17" i="1" l="1"/>
  <c r="J17" i="1" s="1"/>
  <c r="E17" i="1"/>
  <c r="J91" i="1" l="1"/>
  <c r="F96" i="1" l="1"/>
  <c r="J96" i="1" s="1"/>
  <c r="F87" i="1" l="1"/>
  <c r="J87" i="1" s="1"/>
  <c r="F77" i="1"/>
  <c r="J77" i="1" s="1"/>
  <c r="E77" i="1"/>
  <c r="F16" i="1"/>
  <c r="J16" i="1" s="1"/>
  <c r="E16" i="1"/>
  <c r="F51" i="1" l="1"/>
  <c r="J51" i="1" s="1"/>
  <c r="E51" i="1"/>
  <c r="F111" i="1" l="1"/>
  <c r="J111" i="1" s="1"/>
  <c r="F95" i="1" l="1"/>
  <c r="J95" i="1" s="1"/>
  <c r="F120" i="1" l="1"/>
  <c r="J120" i="1" l="1"/>
  <c r="S61" i="1"/>
  <c r="O7" i="1" l="1"/>
  <c r="O124" i="1" s="1"/>
  <c r="F117" i="1"/>
  <c r="J117" i="1" l="1"/>
  <c r="S26" i="1"/>
  <c r="F80" i="1" l="1"/>
  <c r="E80" i="1"/>
  <c r="F61" i="1"/>
  <c r="E61" i="1"/>
  <c r="J61" i="1" l="1"/>
  <c r="J80" i="1"/>
  <c r="E26" i="1"/>
  <c r="F26" i="1" l="1"/>
  <c r="J26" i="1" l="1"/>
  <c r="E49" i="1" l="1"/>
  <c r="F49" i="1"/>
  <c r="J49" i="1" l="1"/>
  <c r="E36" i="1" l="1"/>
  <c r="F36" i="1"/>
  <c r="F55" i="1"/>
  <c r="E55" i="1"/>
  <c r="J36" i="1" l="1"/>
  <c r="J55" i="1"/>
  <c r="E84" i="1" l="1"/>
  <c r="S103" i="1"/>
  <c r="F103" i="1" s="1"/>
  <c r="E103" i="1"/>
  <c r="E108" i="1"/>
  <c r="E116" i="1"/>
  <c r="F116" i="1"/>
  <c r="E118" i="1"/>
  <c r="F118" i="1"/>
  <c r="E119" i="1"/>
  <c r="F119" i="1"/>
  <c r="E121" i="1"/>
  <c r="F121" i="1"/>
  <c r="E122" i="1"/>
  <c r="F122" i="1"/>
  <c r="S110" i="1" l="1"/>
  <c r="F110" i="1" s="1"/>
  <c r="S84" i="1"/>
  <c r="S29" i="1" l="1"/>
  <c r="J24" i="1" l="1"/>
  <c r="E27" i="1"/>
  <c r="E29" i="1"/>
  <c r="S75" i="1"/>
  <c r="F75" i="1" l="1"/>
  <c r="E73" i="1" l="1"/>
  <c r="F73" i="1"/>
  <c r="J73" i="1" l="1"/>
  <c r="F71" i="1"/>
  <c r="E71" i="1"/>
  <c r="J71" i="1" l="1"/>
  <c r="J75" i="1" l="1"/>
  <c r="E75" i="1"/>
  <c r="S27" i="1" l="1"/>
  <c r="F27" i="1" s="1"/>
  <c r="S108" i="1" l="1"/>
  <c r="F108" i="1" s="1"/>
  <c r="F7" i="1" l="1"/>
  <c r="J7" i="1" l="1"/>
  <c r="F29" i="1"/>
  <c r="F20" i="1"/>
  <c r="E14" i="1"/>
  <c r="S14" i="1"/>
  <c r="E20" i="1"/>
  <c r="E34" i="1"/>
  <c r="F34" i="1"/>
  <c r="E35" i="1"/>
  <c r="F35" i="1"/>
  <c r="E47" i="1"/>
  <c r="S47" i="1"/>
  <c r="F47" i="1" s="1"/>
  <c r="E65" i="1"/>
  <c r="F65" i="1"/>
  <c r="E66" i="1"/>
  <c r="F66" i="1"/>
  <c r="E69" i="1"/>
  <c r="F69" i="1"/>
  <c r="E72" i="1"/>
  <c r="F72" i="1"/>
  <c r="F84" i="1"/>
  <c r="J103" i="1"/>
  <c r="J108" i="1"/>
  <c r="J110" i="1"/>
  <c r="J116" i="1"/>
  <c r="J118" i="1"/>
  <c r="J119" i="1"/>
  <c r="J121" i="1"/>
  <c r="J122" i="1"/>
  <c r="S124" i="1" l="1"/>
  <c r="J20" i="1"/>
  <c r="J27" i="1"/>
  <c r="J35" i="1"/>
  <c r="J66" i="1"/>
  <c r="J69" i="1"/>
  <c r="J29" i="1"/>
  <c r="J65" i="1"/>
  <c r="J72" i="1"/>
  <c r="J84" i="1"/>
  <c r="J47" i="1"/>
  <c r="J34" i="1"/>
  <c r="F14" i="1"/>
  <c r="F124" i="1" s="1"/>
  <c r="U124" i="1" l="1"/>
  <c r="J14" i="1"/>
  <c r="J124" i="1" s="1"/>
  <c r="M139" i="1" s="1"/>
</calcChain>
</file>

<file path=xl/sharedStrings.xml><?xml version="1.0" encoding="utf-8"?>
<sst xmlns="http://schemas.openxmlformats.org/spreadsheetml/2006/main" count="676" uniqueCount="208">
  <si>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</si>
  <si>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</si>
  <si>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</si>
  <si>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</si>
  <si>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</si>
  <si>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</si>
  <si>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</si>
  <si>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</si>
  <si>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</si>
  <si>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</si>
  <si>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</si>
  <si>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</si>
  <si>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</si>
  <si>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</si>
  <si>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</si>
  <si>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</si>
  <si>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</si>
  <si>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</si>
  <si>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</si>
  <si>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</si>
  <si>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</si>
  <si>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</si>
  <si>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</si>
  <si>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</si>
  <si>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</si>
  <si>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</si>
  <si>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</si>
  <si>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</si>
  <si>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</si>
  <si>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</si>
  <si>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</si>
  <si>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Контакты</t>
  </si>
  <si>
    <t>8 982 3333 966  Дмитрий</t>
  </si>
  <si>
    <t>балки</t>
  </si>
  <si>
    <t>р/с</t>
  </si>
  <si>
    <t>6,77 м</t>
  </si>
  <si>
    <t>10,5-11,5 м</t>
  </si>
  <si>
    <t>17Г1С-У</t>
  </si>
  <si>
    <t>ГОСТ,  ТУ</t>
  </si>
  <si>
    <t>Сталь</t>
  </si>
  <si>
    <t>-</t>
  </si>
  <si>
    <t>17Г1С</t>
  </si>
  <si>
    <t>10Г2ФБЮ</t>
  </si>
  <si>
    <t>20</t>
  </si>
  <si>
    <t>09Г2С</t>
  </si>
  <si>
    <t>06ГФБА</t>
  </si>
  <si>
    <t>ГОСТ 20295-85</t>
  </si>
  <si>
    <t>ГОСТ 10706-80</t>
  </si>
  <si>
    <t>ГОСТ 8732-78</t>
  </si>
  <si>
    <t>ГОСТ 10705-80</t>
  </si>
  <si>
    <t>ГОСТ 10706-76</t>
  </si>
  <si>
    <t>45</t>
  </si>
  <si>
    <t>в наличи</t>
  </si>
  <si>
    <t>ГОСТ 20295-85, тип.3 К-52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</si>
  <si>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</si>
  <si>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</si>
  <si>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</si>
  <si>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</si>
  <si>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</si>
  <si>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</si>
  <si>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</si>
  <si>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</si>
  <si>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</si>
  <si>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</si>
  <si>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</si>
  <si>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</si>
  <si>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Эверест</t>
  </si>
  <si>
    <t>3,5</t>
  </si>
  <si>
    <t>13</t>
  </si>
  <si>
    <t>ГОСТ 3262-75 (Ду 35*3,5)</t>
  </si>
  <si>
    <t>Восстатановленная  п/ш</t>
  </si>
  <si>
    <t>не рабочая</t>
  </si>
  <si>
    <t>13хфа</t>
  </si>
  <si>
    <t>Восстановленная , б/ш</t>
  </si>
  <si>
    <t>8,95+8,78</t>
  </si>
  <si>
    <t>18,7</t>
  </si>
  <si>
    <t>2,5</t>
  </si>
  <si>
    <t>ТУ 1317-006.1-593377520-03</t>
  </si>
  <si>
    <t xml:space="preserve">20ФА </t>
  </si>
  <si>
    <t>3,919 м</t>
  </si>
  <si>
    <t>2,306 м</t>
  </si>
  <si>
    <t>ГОСТ 20295-85 К52</t>
  </si>
  <si>
    <t>Восстановленная</t>
  </si>
  <si>
    <t>11,65 внутр. Изол.</t>
  </si>
  <si>
    <t>17г1с</t>
  </si>
  <si>
    <t>кусок 2,48</t>
  </si>
  <si>
    <t>Вася</t>
  </si>
  <si>
    <t>тнг</t>
  </si>
  <si>
    <t>Омск</t>
  </si>
  <si>
    <t>А-групп</t>
  </si>
  <si>
    <t>10,86+10,81+10,37+10,26+10,54</t>
  </si>
  <si>
    <t>11,26+10,94+11,26+11,57+11,37+11,32</t>
  </si>
  <si>
    <t>гр. Д</t>
  </si>
  <si>
    <t>ст.3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</si>
  <si>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40К2</t>
    </r>
    <r>
      <rPr>
        <sz val="8"/>
        <color rgb="FF000000"/>
        <rFont val="Arial"/>
        <family val="2"/>
        <charset val="204"/>
      </rPr>
      <t xml:space="preserve"> </t>
    </r>
  </si>
  <si>
    <t>Ожидаем приход на склад</t>
  </si>
  <si>
    <t>МК</t>
  </si>
  <si>
    <t>12,07+11,92+9,42+12,05+12,10+12,16+12,10+12,10+11,97(ппш)+9,49</t>
  </si>
  <si>
    <t>11,18+11,78</t>
  </si>
  <si>
    <t>10,2 м</t>
  </si>
  <si>
    <t>12,02+12,03+12,02+12,02+12,02+12,02</t>
  </si>
  <si>
    <t>11,77+10,44</t>
  </si>
  <si>
    <t>11,59-11,66</t>
  </si>
  <si>
    <t>10,27+10,44+10,76+10,68+10,35+9,86+11,11+10,53</t>
  </si>
  <si>
    <t>7.602</t>
  </si>
  <si>
    <t>ГОСТ 3262-75 (Ду40х4)</t>
  </si>
  <si>
    <t>1,38+1,37+4,25</t>
  </si>
  <si>
    <t>ВНП 9,09+9,43+9,52+9,82+9,65+9,71+9,74+9,43</t>
  </si>
  <si>
    <t>9,13+9,65</t>
  </si>
  <si>
    <t>11,86+11,60</t>
  </si>
  <si>
    <t>10,40+11,09</t>
  </si>
  <si>
    <t>11,45+11,60+11,44+10,32</t>
  </si>
  <si>
    <t>11,31+11,23+11,31</t>
  </si>
  <si>
    <t>11,44+11,52+11,54+11,6+11,6+11,56</t>
  </si>
  <si>
    <t>4+4,8</t>
  </si>
  <si>
    <t>11,64+10,19+11,37+10,82</t>
  </si>
  <si>
    <t>8,45м+9,4</t>
  </si>
  <si>
    <t>11,64+12,09+11,72+11,96+11,8+11,77+11,97+12,09+12,02+11,97+11,96+Х+Х+Х</t>
  </si>
  <si>
    <t>куски 2,39+2,4+2,47+2,36+2,45+2,46+2,32+2,6+2,48+2,6+2,53+2,38+2,44+2,32+1,41</t>
  </si>
  <si>
    <t>11,41+11,66</t>
  </si>
  <si>
    <t>11,65+10,65</t>
  </si>
  <si>
    <t>11,77+11,8+11,76++11,34+10,91+11,75+11,75+11,75+11,77+11,77</t>
  </si>
  <si>
    <t>4,5</t>
  </si>
  <si>
    <t>с245</t>
  </si>
  <si>
    <t>без гидроисп 33шт.с ппш</t>
  </si>
  <si>
    <t>ТИП.3, 2019г  11,99+11,96+11,59+12,15+11,97+11,98+11,97</t>
  </si>
  <si>
    <t>11,52+10,79+11,68+11,52+11,52+11,49+11,49</t>
  </si>
  <si>
    <t>11,53+пш+11,17ппш+12,04+11,63+11,67+12,05+11,68+9,32+8,5</t>
  </si>
  <si>
    <t>К52 ,  9,46+10,84</t>
  </si>
  <si>
    <t>11,59+11,59+11,59+7,12+11,59+11,47</t>
  </si>
  <si>
    <t>К52 , 12,15</t>
  </si>
  <si>
    <t>10,47+10,71+10,56+11,06+10,51+10,48+10,51+10,42+10,36+10,7+10,44</t>
  </si>
  <si>
    <t>6,56+6,58</t>
  </si>
  <si>
    <t>по 12м</t>
  </si>
  <si>
    <t>8шт по 12 м</t>
  </si>
  <si>
    <t>не передел 11,27 ппш</t>
  </si>
  <si>
    <t>10,59+10,91+10,83+10,93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</si>
  <si>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</si>
  <si>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</si>
  <si>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</si>
  <si>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</si>
  <si>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</si>
  <si>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</si>
  <si>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3шт по 12 +1шт.6м</t>
  </si>
  <si>
    <t>с255</t>
  </si>
  <si>
    <t>11м</t>
  </si>
  <si>
    <t>c245</t>
  </si>
  <si>
    <t> Р 58966-2020</t>
  </si>
  <si>
    <t>c355</t>
  </si>
  <si>
    <r>
      <t>Двутавр</t>
    </r>
    <r>
      <rPr>
        <b/>
        <sz val="8"/>
        <color rgb="FF000000"/>
        <rFont val="Arial"/>
        <family val="2"/>
        <charset val="204"/>
      </rPr>
      <t xml:space="preserve"> 18Б2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</si>
  <si>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60Ш2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</si>
  <si>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70ш2</t>
    </r>
    <r>
      <rPr>
        <sz val="8"/>
        <color rgb="FF000000"/>
        <rFont val="Arial"/>
        <family val="2"/>
        <charset val="204"/>
      </rPr>
      <t xml:space="preserve"> </t>
    </r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</si>
  <si>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</si>
  <si>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</si>
  <si>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</si>
  <si>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</si>
  <si>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</si>
  <si>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</si>
  <si>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</si>
  <si>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</si>
  <si>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16 Б1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</si>
  <si>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35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</si>
  <si>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</si>
  <si>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</si>
  <si>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К2</t>
    </r>
    <r>
      <rPr>
        <sz val="12"/>
        <color rgb="FF000000"/>
        <rFont val="Times New Roman"/>
        <family val="1"/>
        <charset val="204"/>
      </rPr>
      <t xml:space="preserve"> </t>
    </r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</si>
  <si>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40 К1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</si>
  <si>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</si>
  <si>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</si>
  <si>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</si>
  <si>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</si>
  <si>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</si>
  <si>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</si>
  <si>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</si>
  <si>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</si>
  <si>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</si>
  <si>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</si>
  <si>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9,78л+11,46рем</t>
  </si>
  <si>
    <t>11,45 (чешка)+11,5б+11,74к+11,45к+11,39к+10,43</t>
  </si>
  <si>
    <t>11,38*11,2+11,46+10,64</t>
  </si>
  <si>
    <t>11,32+11,21+11,23+11,03+11,22+11,2+11,12</t>
  </si>
  <si>
    <t>ф</t>
  </si>
  <si>
    <t>ТНГ</t>
  </si>
  <si>
    <t>11,5-11,7м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</si>
  <si>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 xml:space="preserve">40 Ш2 </t>
    </r>
  </si>
  <si>
    <t>20к2</t>
  </si>
  <si>
    <t>30к2</t>
  </si>
  <si>
    <t>30ш1</t>
  </si>
  <si>
    <t>5шт</t>
  </si>
  <si>
    <t>11,51+11,52+11,40</t>
  </si>
  <si>
    <t>11,09*10+11,27*10+11,39+11,44+11,08+11,36</t>
  </si>
  <si>
    <t>Рунак</t>
  </si>
  <si>
    <t>ГСИ</t>
  </si>
  <si>
    <t>10,31к+10,93б+10,94кб,+10,51*8,5+11,09б</t>
  </si>
  <si>
    <t>ВУС</t>
  </si>
  <si>
    <t>11,30+10,09ст.20</t>
  </si>
  <si>
    <t>лежалая</t>
  </si>
  <si>
    <t>10г2фбю</t>
  </si>
  <si>
    <t>Восстановленная, бш</t>
  </si>
  <si>
    <t>восстановленная, бш</t>
  </si>
  <si>
    <t>под лежалую</t>
  </si>
  <si>
    <t>восстановленная</t>
  </si>
  <si>
    <t>ЧЕлябинск</t>
  </si>
  <si>
    <t>лежалая, тип.3 11,05+11,71+11,57</t>
  </si>
  <si>
    <t>восстановленная, б/ш</t>
  </si>
  <si>
    <t>новая</t>
  </si>
  <si>
    <t>ГОСТ 10706-70</t>
  </si>
  <si>
    <t>3СП</t>
  </si>
  <si>
    <t>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</si>
</sst>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92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0" tint="-0.34998626667073579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1"/>
      <color theme="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Calibri"/>
      <family val="2"/>
      <charset val="204"/>
    </font>
    <font>
      <sz val="11"/>
      <color theme="2" tint="-0.249977111117893"/>
      <name val="Calibri"/>
      <family val="2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theme="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49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163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66" fontId="29" fillId="0" borderId="25" xfId="0" applyNumberFormat="1" applyFont="1" applyFill="1" applyBorder="1" applyAlignment="1">
      <alignment horizontal="center" vertical="center"/>
    </xf>
    <xf numFmtId="1" fontId="17" fillId="0" borderId="24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" fontId="17" fillId="0" borderId="9" xfId="0" applyNumberFormat="1" applyFont="1" applyFill="1" applyBorder="1" applyAlignment="1">
      <alignment horizontal="right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7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7" xfId="0" applyNumberFormat="1" applyFont="1" applyFill="1" applyBorder="1" applyAlignment="1">
      <alignment horizontal="right" shrinkToFit="1"/>
    </xf>
    <xf numFmtId="4" fontId="27" fillId="0" borderId="26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6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31" xfId="0" applyNumberFormat="1" applyFont="1" applyFill="1" applyBorder="1" applyAlignment="1">
      <alignment vertical="center" shrinkToFit="1"/>
    </xf>
    <xf numFmtId="1" fontId="5" fillId="0" borderId="33" xfId="0" applyNumberFormat="1" applyFont="1" applyFill="1" applyBorder="1" applyAlignment="1">
      <alignment horizontal="right" vertical="center" shrinkToFit="1"/>
    </xf>
    <xf numFmtId="166" fontId="21" fillId="0" borderId="32" xfId="0" applyNumberFormat="1" applyFont="1" applyFill="1" applyBorder="1" applyAlignment="1">
      <alignment vertical="center" shrinkToFit="1"/>
    </xf>
    <xf numFmtId="166" fontId="21" fillId="0" borderId="32" xfId="0" applyNumberFormat="1" applyFont="1" applyFill="1" applyBorder="1" applyAlignment="1">
      <alignment horizontal="center" vertical="center" shrinkToFit="1"/>
    </xf>
    <xf numFmtId="1" fontId="21" fillId="0" borderId="31" xfId="0" applyNumberFormat="1" applyFont="1" applyFill="1" applyBorder="1" applyAlignment="1">
      <alignment horizontal="right" vertical="center" shrinkToFit="1"/>
    </xf>
    <xf numFmtId="167" fontId="21" fillId="0" borderId="34" xfId="0" applyNumberFormat="1" applyFont="1" applyFill="1" applyBorder="1" applyAlignment="1">
      <alignment horizontal="center" vertical="center" shrinkToFit="1"/>
    </xf>
    <xf numFmtId="4" fontId="27" fillId="0" borderId="37" xfId="0" applyNumberFormat="1" applyFont="1" applyFill="1" applyBorder="1" applyAlignment="1">
      <alignment horizontal="right" shrinkToFit="1"/>
    </xf>
    <xf numFmtId="167" fontId="17" fillId="0" borderId="41" xfId="0" applyNumberFormat="1" applyFont="1" applyFill="1" applyBorder="1" applyAlignment="1">
      <alignment horizontal="center" vertical="center" shrinkToFit="1"/>
    </xf>
    <xf numFmtId="2" fontId="14" fillId="0" borderId="0" xfId="0" applyNumberFormat="1" applyFont="1" applyAlignment="1">
      <alignment vertical="center" shrinkToFit="1"/>
    </xf>
    <xf numFmtId="166" fontId="43" fillId="0" borderId="0" xfId="0" applyNumberFormat="1" applyFont="1" applyAlignment="1">
      <alignment horizontal="right"/>
    </xf>
    <xf numFmtId="3" fontId="43" fillId="0" borderId="0" xfId="0" applyNumberFormat="1" applyFont="1"/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/>
    </xf>
    <xf numFmtId="4" fontId="43" fillId="0" borderId="0" xfId="0" applyNumberFormat="1" applyFont="1" applyBorder="1" applyAlignment="1">
      <alignment horizontal="right"/>
    </xf>
    <xf numFmtId="0" fontId="43" fillId="0" borderId="0" xfId="0" applyFont="1" applyBorder="1"/>
    <xf numFmtId="166" fontId="43" fillId="0" borderId="0" xfId="0" applyNumberFormat="1" applyFont="1" applyBorder="1"/>
    <xf numFmtId="167" fontId="43" fillId="0" borderId="0" xfId="0" applyNumberFormat="1" applyFont="1" applyBorder="1"/>
    <xf numFmtId="167" fontId="43" fillId="0" borderId="0" xfId="0" applyNumberFormat="1" applyFont="1" applyAlignment="1">
      <alignment horizontal="right"/>
    </xf>
    <xf numFmtId="4" fontId="27" fillId="0" borderId="33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5" xfId="0" applyNumberFormat="1" applyFont="1" applyFill="1" applyBorder="1" applyAlignment="1">
      <alignment horizontal="center" vertical="center" shrinkToFit="1"/>
    </xf>
    <xf numFmtId="0" fontId="46" fillId="0" borderId="0" xfId="0" applyFont="1" applyBorder="1"/>
    <xf numFmtId="1" fontId="45" fillId="0" borderId="11" xfId="0" applyNumberFormat="1" applyFont="1" applyFill="1" applyBorder="1" applyAlignment="1">
      <alignment horizontal="center" vertical="center"/>
    </xf>
    <xf numFmtId="1" fontId="45" fillId="0" borderId="10" xfId="0" applyNumberFormat="1" applyFont="1" applyFill="1" applyBorder="1" applyAlignment="1">
      <alignment horizontal="center" vertical="center" shrinkToFit="1"/>
    </xf>
    <xf numFmtId="1" fontId="45" fillId="2" borderId="27" xfId="0" applyNumberFormat="1" applyFont="1" applyFill="1" applyBorder="1" applyAlignment="1">
      <alignment horizontal="center" vertical="center"/>
    </xf>
    <xf numFmtId="1" fontId="45" fillId="0" borderId="27" xfId="0" applyNumberFormat="1" applyFont="1" applyFill="1" applyBorder="1" applyAlignment="1">
      <alignment horizontal="center" vertical="center"/>
    </xf>
    <xf numFmtId="167" fontId="46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8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80" xfId="0" applyNumberFormat="1" applyFont="1" applyFill="1" applyBorder="1" applyAlignment="1">
      <alignment horizontal="right" vertical="center" shrinkToFit="1"/>
    </xf>
    <xf numFmtId="166" fontId="30" fillId="0" borderId="79" xfId="0" applyNumberFormat="1" applyFont="1" applyFill="1" applyBorder="1" applyAlignment="1">
      <alignment horizontal="right" vertical="center" shrinkToFit="1"/>
    </xf>
    <xf numFmtId="166" fontId="30" fillId="0" borderId="85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4" fillId="0" borderId="0" xfId="0" applyNumberFormat="1" applyFont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3" xfId="0" applyNumberFormat="1" applyFont="1" applyFill="1" applyBorder="1" applyAlignment="1">
      <alignment vertical="center" shrinkToFit="1"/>
    </xf>
    <xf numFmtId="1" fontId="45" fillId="2" borderId="93" xfId="0" applyNumberFormat="1" applyFont="1" applyFill="1" applyBorder="1" applyAlignment="1">
      <alignment horizontal="center" vertical="center" shrinkToFit="1"/>
    </xf>
    <xf numFmtId="1" fontId="17" fillId="4" borderId="94" xfId="0" applyNumberFormat="1" applyFont="1" applyFill="1" applyBorder="1" applyAlignment="1">
      <alignment horizontal="center" vertical="center" shrinkToFit="1"/>
    </xf>
    <xf numFmtId="1" fontId="45" fillId="2" borderId="95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50" fillId="0" borderId="0" xfId="0" applyNumberFormat="1" applyFont="1" applyBorder="1" applyAlignment="1">
      <alignment horizontal="right" vertical="center"/>
    </xf>
    <xf numFmtId="167" fontId="28" fillId="5" borderId="36" xfId="0" applyNumberFormat="1" applyFont="1" applyFill="1" applyBorder="1" applyAlignment="1">
      <alignment horizontal="right" vertical="center" shrinkToFit="1"/>
    </xf>
    <xf numFmtId="167" fontId="28" fillId="5" borderId="92" xfId="0" applyNumberFormat="1" applyFont="1" applyFill="1" applyBorder="1" applyAlignment="1">
      <alignment horizontal="right" vertical="center" shrinkToFit="1"/>
    </xf>
    <xf numFmtId="167" fontId="50" fillId="5" borderId="38" xfId="0" applyNumberFormat="1" applyFont="1" applyFill="1" applyBorder="1" applyAlignment="1">
      <alignment horizontal="right" vertical="center" shrinkToFit="1"/>
    </xf>
    <xf numFmtId="167" fontId="52" fillId="0" borderId="0" xfId="0" applyNumberFormat="1" applyFont="1" applyBorder="1" applyAlignment="1">
      <alignment horizontal="right" vertical="center"/>
    </xf>
    <xf numFmtId="167" fontId="50" fillId="5" borderId="91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42" fillId="0" borderId="0" xfId="0" applyNumberFormat="1" applyFont="1"/>
    <xf numFmtId="49" fontId="0" fillId="0" borderId="0" xfId="0" applyNumberFormat="1"/>
    <xf numFmtId="0" fontId="22" fillId="0" borderId="20" xfId="0" applyFont="1" applyFill="1" applyBorder="1" applyAlignment="1">
      <alignment horizontal="center" vertical="center"/>
    </xf>
    <xf numFmtId="1" fontId="48" fillId="0" borderId="0" xfId="0" applyNumberFormat="1" applyFont="1" applyFill="1" applyBorder="1" applyAlignment="1">
      <alignment horizontal="center" vertical="center"/>
    </xf>
    <xf numFmtId="166" fontId="48" fillId="0" borderId="20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" fontId="47" fillId="0" borderId="100" xfId="0" applyNumberFormat="1" applyFont="1" applyFill="1" applyBorder="1" applyAlignment="1">
      <alignment horizontal="center" vertical="center"/>
    </xf>
    <xf numFmtId="49" fontId="25" fillId="0" borderId="76" xfId="0" applyNumberFormat="1" applyFont="1" applyFill="1" applyBorder="1" applyAlignment="1">
      <alignment horizontal="center" vertical="center" shrinkToFit="1"/>
    </xf>
    <xf numFmtId="49" fontId="25" fillId="0" borderId="74" xfId="0" applyNumberFormat="1" applyFont="1" applyFill="1" applyBorder="1" applyAlignment="1">
      <alignment horizontal="center" vertical="center" shrinkToFit="1"/>
    </xf>
    <xf numFmtId="49" fontId="25" fillId="2" borderId="74" xfId="0" applyNumberFormat="1" applyFont="1" applyFill="1" applyBorder="1" applyAlignment="1">
      <alignment horizontal="center" vertical="center" shrinkToFit="1"/>
    </xf>
    <xf numFmtId="49" fontId="25" fillId="2" borderId="89" xfId="0" applyNumberFormat="1" applyFont="1" applyFill="1" applyBorder="1" applyAlignment="1">
      <alignment horizontal="center" vertical="center" shrinkToFit="1"/>
    </xf>
    <xf numFmtId="49" fontId="25" fillId="2" borderId="75" xfId="0" applyNumberFormat="1" applyFont="1" applyFill="1" applyBorder="1" applyAlignment="1">
      <alignment horizontal="center" vertical="center" shrinkToFit="1"/>
    </xf>
    <xf numFmtId="49" fontId="25" fillId="2" borderId="78" xfId="0" applyNumberFormat="1" applyFont="1" applyFill="1" applyBorder="1" applyAlignment="1">
      <alignment horizontal="center" vertical="center" shrinkToFit="1"/>
    </xf>
    <xf numFmtId="49" fontId="25" fillId="2" borderId="73" xfId="0" applyNumberFormat="1" applyFont="1" applyFill="1" applyBorder="1" applyAlignment="1">
      <alignment horizontal="center" vertical="center" shrinkToFit="1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5" fillId="0" borderId="93" xfId="0" applyNumberFormat="1" applyFont="1" applyFill="1" applyBorder="1" applyAlignment="1">
      <alignment horizontal="center" vertical="center" shrinkToFit="1"/>
    </xf>
    <xf numFmtId="167" fontId="50" fillId="6" borderId="36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8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left" vertical="top"/>
    </xf>
    <xf numFmtId="2" fontId="29" fillId="2" borderId="18" xfId="0" applyNumberFormat="1" applyFont="1" applyFill="1" applyBorder="1" applyAlignment="1">
      <alignment horizontal="center" vertical="center" shrinkToFit="1"/>
    </xf>
    <xf numFmtId="1" fontId="34" fillId="2" borderId="120" xfId="0" applyNumberFormat="1" applyFont="1" applyFill="1" applyBorder="1" applyAlignment="1">
      <alignment vertical="center" shrinkToFit="1"/>
    </xf>
    <xf numFmtId="1" fontId="34" fillId="2" borderId="59" xfId="0" applyNumberFormat="1" applyFont="1" applyFill="1" applyBorder="1" applyAlignment="1">
      <alignment vertical="center" shrinkToFit="1"/>
    </xf>
    <xf numFmtId="166" fontId="29" fillId="2" borderId="53" xfId="0" applyNumberFormat="1" applyFont="1" applyFill="1" applyBorder="1" applyAlignment="1">
      <alignment vertical="center" shrinkToFit="1"/>
    </xf>
    <xf numFmtId="1" fontId="17" fillId="4" borderId="116" xfId="0" applyNumberFormat="1" applyFont="1" applyFill="1" applyBorder="1" applyAlignment="1">
      <alignment horizontal="center" vertical="center" shrinkToFit="1"/>
    </xf>
    <xf numFmtId="166" fontId="29" fillId="2" borderId="51" xfId="0" applyNumberFormat="1" applyFont="1" applyFill="1" applyBorder="1" applyAlignment="1">
      <alignment horizontal="center" vertical="center" shrinkToFit="1"/>
    </xf>
    <xf numFmtId="167" fontId="17" fillId="0" borderId="45" xfId="0" applyNumberFormat="1" applyFont="1" applyFill="1" applyBorder="1" applyAlignment="1">
      <alignment horizontal="center" vertical="center" shrinkToFit="1"/>
    </xf>
    <xf numFmtId="3" fontId="58" fillId="0" borderId="0" xfId="0" applyNumberFormat="1" applyFont="1" applyBorder="1"/>
    <xf numFmtId="166" fontId="37" fillId="2" borderId="46" xfId="0" applyNumberFormat="1" applyFont="1" applyFill="1" applyBorder="1" applyAlignment="1">
      <alignment vertical="center" shrinkToFit="1"/>
    </xf>
    <xf numFmtId="166" fontId="17" fillId="2" borderId="18" xfId="0" applyNumberFormat="1" applyFont="1" applyFill="1" applyBorder="1" applyAlignment="1">
      <alignment horizontal="center" vertical="center" shrinkToFit="1"/>
    </xf>
    <xf numFmtId="1" fontId="29" fillId="2" borderId="120" xfId="0" applyNumberFormat="1" applyFont="1" applyFill="1" applyBorder="1" applyAlignment="1">
      <alignment horizontal="right" vertical="center" shrinkToFit="1"/>
    </xf>
    <xf numFmtId="167" fontId="17" fillId="2" borderId="46" xfId="0" applyNumberFormat="1" applyFont="1" applyFill="1" applyBorder="1" applyAlignment="1">
      <alignment horizontal="center" vertical="center" shrinkToFit="1"/>
    </xf>
    <xf numFmtId="1" fontId="34" fillId="2" borderId="37" xfId="0" applyNumberFormat="1" applyFont="1" applyFill="1" applyBorder="1" applyAlignment="1">
      <alignment vertical="center" shrinkToFit="1"/>
    </xf>
    <xf numFmtId="1" fontId="34" fillId="2" borderId="121" xfId="0" applyNumberFormat="1" applyFont="1" applyFill="1" applyBorder="1" applyAlignment="1">
      <alignment vertical="center" shrinkToFit="1"/>
    </xf>
    <xf numFmtId="1" fontId="17" fillId="4" borderId="130" xfId="0" applyNumberFormat="1" applyFont="1" applyFill="1" applyBorder="1" applyAlignment="1">
      <alignment horizontal="center" vertical="center" shrinkToFit="1"/>
    </xf>
    <xf numFmtId="1" fontId="5" fillId="0" borderId="37" xfId="0" applyNumberFormat="1" applyFont="1" applyFill="1" applyBorder="1" applyAlignment="1">
      <alignment vertical="center" shrinkToFit="1"/>
    </xf>
    <xf numFmtId="2" fontId="21" fillId="0" borderId="41" xfId="0" applyNumberFormat="1" applyFont="1" applyFill="1" applyBorder="1" applyAlignment="1">
      <alignment horizontal="center" vertical="center" shrinkToFit="1"/>
    </xf>
    <xf numFmtId="1" fontId="5" fillId="0" borderId="40" xfId="0" applyNumberFormat="1" applyFont="1" applyFill="1" applyBorder="1" applyAlignment="1">
      <alignment vertical="center" shrinkToFit="1"/>
    </xf>
    <xf numFmtId="166" fontId="21" fillId="0" borderId="39" xfId="0" applyNumberFormat="1" applyFont="1" applyFill="1" applyBorder="1" applyAlignment="1">
      <alignment vertical="center" shrinkToFit="1"/>
    </xf>
    <xf numFmtId="166" fontId="21" fillId="0" borderId="41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9" xfId="0" applyNumberFormat="1" applyFont="1" applyFill="1" applyBorder="1" applyAlignment="1">
      <alignment vertical="center" shrinkToFit="1"/>
    </xf>
    <xf numFmtId="166" fontId="37" fillId="0" borderId="45" xfId="0" applyNumberFormat="1" applyFont="1" applyFill="1" applyBorder="1" applyAlignment="1">
      <alignment vertical="center" shrinkToFit="1"/>
    </xf>
    <xf numFmtId="1" fontId="29" fillId="0" borderId="119" xfId="0" applyNumberFormat="1" applyFont="1" applyFill="1" applyBorder="1" applyAlignment="1">
      <alignment horizontal="right" vertical="center" shrinkToFit="1"/>
    </xf>
    <xf numFmtId="1" fontId="17" fillId="4" borderId="135" xfId="0" applyNumberFormat="1" applyFont="1" applyFill="1" applyBorder="1" applyAlignment="1">
      <alignment horizontal="center" vertical="center" shrinkToFit="1"/>
    </xf>
    <xf numFmtId="1" fontId="34" fillId="2" borderId="33" xfId="0" applyNumberFormat="1" applyFont="1" applyFill="1" applyBorder="1" applyAlignment="1">
      <alignment horizontal="right" vertical="center" shrinkToFit="1"/>
    </xf>
    <xf numFmtId="1" fontId="45" fillId="0" borderId="32" xfId="0" applyNumberFormat="1" applyFont="1" applyFill="1" applyBorder="1" applyAlignment="1">
      <alignment horizontal="center" vertical="center"/>
    </xf>
    <xf numFmtId="49" fontId="56" fillId="0" borderId="88" xfId="0" applyNumberFormat="1" applyFont="1" applyFill="1" applyBorder="1" applyAlignment="1">
      <alignment horizontal="center" vertical="center"/>
    </xf>
    <xf numFmtId="3" fontId="30" fillId="0" borderId="107" xfId="0" applyNumberFormat="1" applyFont="1" applyFill="1" applyBorder="1" applyAlignment="1">
      <alignment horizontal="center" vertical="center" shrinkToFit="1"/>
    </xf>
    <xf numFmtId="3" fontId="30" fillId="0" borderId="33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7" xfId="0" applyNumberFormat="1" applyFont="1" applyFill="1" applyBorder="1" applyAlignment="1">
      <alignment horizontal="right" shrinkToFit="1"/>
    </xf>
    <xf numFmtId="167" fontId="50" fillId="5" borderId="106" xfId="0" applyNumberFormat="1" applyFont="1" applyFill="1" applyBorder="1" applyAlignment="1">
      <alignment horizontal="right" vertical="center" shrinkToFit="1"/>
    </xf>
    <xf numFmtId="2" fontId="29" fillId="2" borderId="112" xfId="0" applyNumberFormat="1" applyFont="1" applyFill="1" applyBorder="1" applyAlignment="1">
      <alignment horizontal="center" vertical="center" shrinkToFit="1"/>
    </xf>
    <xf numFmtId="1" fontId="34" fillId="0" borderId="107" xfId="0" applyNumberFormat="1" applyFont="1" applyFill="1" applyBorder="1" applyAlignment="1">
      <alignment vertical="center" shrinkToFit="1"/>
    </xf>
    <xf numFmtId="166" fontId="29" fillId="0" borderId="112" xfId="0" applyNumberFormat="1" applyFont="1" applyFill="1" applyBorder="1" applyAlignment="1">
      <alignment vertical="center" shrinkToFit="1"/>
    </xf>
    <xf numFmtId="1" fontId="35" fillId="0" borderId="110" xfId="0" applyNumberFormat="1" applyFont="1" applyFill="1" applyBorder="1" applyAlignment="1">
      <alignment vertical="center" shrinkToFit="1"/>
    </xf>
    <xf numFmtId="166" fontId="29" fillId="0" borderId="113" xfId="0" applyNumberFormat="1" applyFont="1" applyFill="1" applyBorder="1" applyAlignment="1">
      <alignment horizontal="center" vertical="center" shrinkToFit="1"/>
    </xf>
    <xf numFmtId="1" fontId="41" fillId="0" borderId="110" xfId="0" applyNumberFormat="1" applyFont="1" applyFill="1" applyBorder="1" applyAlignment="1">
      <alignment vertical="center" shrinkToFit="1"/>
    </xf>
    <xf numFmtId="167" fontId="41" fillId="0" borderId="113" xfId="0" applyNumberFormat="1" applyFont="1" applyFill="1" applyBorder="1" applyAlignment="1">
      <alignment horizontal="center" vertical="center" shrinkToFit="1"/>
    </xf>
    <xf numFmtId="167" fontId="51" fillId="5" borderId="106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7" xfId="0" applyNumberFormat="1" applyFont="1" applyFill="1" applyBorder="1" applyAlignment="1">
      <alignment horizontal="right" shrinkToFit="1"/>
    </xf>
    <xf numFmtId="2" fontId="29" fillId="2" borderId="39" xfId="0" applyNumberFormat="1" applyFont="1" applyFill="1" applyBorder="1" applyAlignment="1">
      <alignment horizontal="center" vertical="center" shrinkToFit="1"/>
    </xf>
    <xf numFmtId="1" fontId="34" fillId="0" borderId="37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vertical="center" shrinkToFit="1"/>
    </xf>
    <xf numFmtId="1" fontId="35" fillId="0" borderId="40" xfId="0" applyNumberFormat="1" applyFont="1" applyFill="1" applyBorder="1" applyAlignment="1">
      <alignment vertical="center" shrinkToFit="1"/>
    </xf>
    <xf numFmtId="166" fontId="29" fillId="0" borderId="41" xfId="0" applyNumberFormat="1" applyFont="1" applyFill="1" applyBorder="1" applyAlignment="1">
      <alignment horizontal="center" vertical="center" shrinkToFit="1"/>
    </xf>
    <xf numFmtId="1" fontId="17" fillId="4" borderId="110" xfId="0" applyNumberFormat="1" applyFont="1" applyFill="1" applyBorder="1" applyAlignment="1">
      <alignment horizontal="center" vertical="center" shrinkToFit="1"/>
    </xf>
    <xf numFmtId="167" fontId="50" fillId="5" borderId="122" xfId="0" applyNumberFormat="1" applyFont="1" applyFill="1" applyBorder="1" applyAlignment="1">
      <alignment horizontal="right" vertical="center" shrinkToFit="1"/>
    </xf>
    <xf numFmtId="49" fontId="25" fillId="0" borderId="87" xfId="0" applyNumberFormat="1" applyFont="1" applyFill="1" applyBorder="1" applyAlignment="1">
      <alignment horizontal="center" vertical="center" shrinkToFit="1"/>
    </xf>
    <xf numFmtId="0" fontId="33" fillId="0" borderId="83" xfId="0" applyFont="1" applyBorder="1"/>
    <xf numFmtId="166" fontId="17" fillId="0" borderId="83" xfId="0" applyNumberFormat="1" applyFont="1" applyFill="1" applyBorder="1" applyAlignment="1">
      <alignment horizontal="center" vertical="center"/>
    </xf>
    <xf numFmtId="49" fontId="55" fillId="0" borderId="72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49" fontId="25" fillId="0" borderId="89" xfId="0" applyNumberFormat="1" applyFont="1" applyFill="1" applyBorder="1" applyAlignment="1">
      <alignment horizontal="center" vertical="center" shrinkToFit="1"/>
    </xf>
    <xf numFmtId="49" fontId="25" fillId="0" borderId="77" xfId="0" applyNumberFormat="1" applyFont="1" applyFill="1" applyBorder="1" applyAlignment="1">
      <alignment horizontal="center" vertical="center" shrinkToFit="1"/>
    </xf>
    <xf numFmtId="3" fontId="30" fillId="0" borderId="2" xfId="0" applyNumberFormat="1" applyFont="1" applyFill="1" applyBorder="1" applyAlignment="1">
      <alignment horizontal="center" vertical="center"/>
    </xf>
    <xf numFmtId="166" fontId="30" fillId="0" borderId="82" xfId="0" applyNumberFormat="1" applyFont="1" applyFill="1" applyBorder="1" applyAlignment="1">
      <alignment horizontal="right" vertical="center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83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49" fontId="25" fillId="0" borderId="75" xfId="0" applyNumberFormat="1" applyFont="1" applyFill="1" applyBorder="1" applyAlignment="1">
      <alignment horizontal="center" vertical="center" shrinkToFit="1"/>
    </xf>
    <xf numFmtId="3" fontId="24" fillId="0" borderId="33" xfId="0" applyNumberFormat="1" applyFont="1" applyFill="1" applyBorder="1" applyAlignment="1">
      <alignment horizontal="center" vertical="center" shrinkToFit="1"/>
    </xf>
    <xf numFmtId="166" fontId="30" fillId="0" borderId="84" xfId="0" applyNumberFormat="1" applyFont="1" applyFill="1" applyBorder="1" applyAlignment="1">
      <alignment horizontal="right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13" xfId="0" applyNumberFormat="1" applyFont="1" applyFill="1" applyBorder="1" applyAlignment="1">
      <alignment horizontal="center" vertical="center" shrinkToFit="1"/>
    </xf>
    <xf numFmtId="167" fontId="41" fillId="0" borderId="41" xfId="0" applyNumberFormat="1" applyFont="1" applyFill="1" applyBorder="1" applyAlignment="1">
      <alignment horizontal="center" vertical="center" shrinkToFit="1"/>
    </xf>
    <xf numFmtId="1" fontId="21" fillId="0" borderId="116" xfId="0" applyNumberFormat="1" applyFont="1" applyFill="1" applyBorder="1" applyAlignment="1">
      <alignment horizontal="right" vertical="center" shrinkToFit="1"/>
    </xf>
    <xf numFmtId="167" fontId="21" fillId="0" borderId="45" xfId="0" applyNumberFormat="1" applyFont="1" applyFill="1" applyBorder="1" applyAlignment="1">
      <alignment horizontal="center" vertical="center" shrinkToFit="1"/>
    </xf>
    <xf numFmtId="1" fontId="41" fillId="0" borderId="136" xfId="0" applyNumberFormat="1" applyFont="1" applyFill="1" applyBorder="1" applyAlignment="1">
      <alignment horizontal="right" vertical="center" shrinkToFit="1"/>
    </xf>
    <xf numFmtId="167" fontId="41" fillId="0" borderId="137" xfId="0" applyNumberFormat="1" applyFont="1" applyFill="1" applyBorder="1" applyAlignment="1">
      <alignment horizontal="center" vertical="center" shrinkToFit="1"/>
    </xf>
    <xf numFmtId="167" fontId="21" fillId="2" borderId="45" xfId="0" applyNumberFormat="1" applyFont="1" applyFill="1" applyBorder="1" applyAlignment="1">
      <alignment horizontal="center" vertical="center" shrinkToFit="1"/>
    </xf>
    <xf numFmtId="1" fontId="45" fillId="0" borderId="139" xfId="0" applyNumberFormat="1" applyFont="1" applyFill="1" applyBorder="1" applyAlignment="1">
      <alignment horizontal="center" vertical="center" shrinkToFit="1"/>
    </xf>
    <xf numFmtId="1" fontId="17" fillId="4" borderId="136" xfId="0" applyNumberFormat="1" applyFont="1" applyFill="1" applyBorder="1" applyAlignment="1">
      <alignment horizontal="center" vertical="center" shrinkToFit="1"/>
    </xf>
    <xf numFmtId="1" fontId="45" fillId="0" borderId="140" xfId="0" applyNumberFormat="1" applyFont="1" applyFill="1" applyBorder="1" applyAlignment="1">
      <alignment horizontal="center" vertical="center" shrinkToFit="1"/>
    </xf>
    <xf numFmtId="1" fontId="17" fillId="4" borderId="138" xfId="0" applyNumberFormat="1" applyFont="1" applyFill="1" applyBorder="1" applyAlignment="1">
      <alignment horizontal="center" vertical="center" shrinkToFit="1"/>
    </xf>
    <xf numFmtId="1" fontId="45" fillId="0" borderId="117" xfId="0" applyNumberFormat="1" applyFont="1" applyFill="1" applyBorder="1" applyAlignment="1">
      <alignment horizontal="center" vertical="center" shrinkToFit="1"/>
    </xf>
    <xf numFmtId="166" fontId="61" fillId="0" borderId="11" xfId="0" applyNumberFormat="1" applyFont="1" applyFill="1" applyBorder="1" applyAlignment="1">
      <alignment vertical="center" shrinkToFit="1"/>
    </xf>
    <xf numFmtId="49" fontId="25" fillId="0" borderId="88" xfId="0" applyNumberFormat="1" applyFont="1" applyFill="1" applyBorder="1" applyAlignment="1">
      <alignment horizontal="center" vertical="center" shrinkToFit="1"/>
    </xf>
    <xf numFmtId="1" fontId="61" fillId="0" borderId="110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9" xfId="0" applyNumberFormat="1" applyFont="1" applyFill="1" applyBorder="1" applyAlignment="1">
      <alignment horizontal="center" vertical="center" shrinkToFit="1"/>
    </xf>
    <xf numFmtId="49" fontId="30" fillId="11" borderId="123" xfId="0" applyNumberFormat="1" applyFont="1" applyFill="1" applyBorder="1" applyAlignment="1">
      <alignment horizontal="center" vertical="center" shrinkToFit="1"/>
    </xf>
    <xf numFmtId="49" fontId="30" fillId="11" borderId="111" xfId="0" applyNumberFormat="1" applyFont="1" applyFill="1" applyBorder="1" applyAlignment="1">
      <alignment horizontal="center" vertical="center" shrinkToFit="1"/>
    </xf>
    <xf numFmtId="49" fontId="30" fillId="10" borderId="111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wrapText="1" shrinkToFit="1"/>
    </xf>
    <xf numFmtId="49" fontId="30" fillId="11" borderId="96" xfId="0" applyNumberFormat="1" applyFont="1" applyFill="1" applyBorder="1" applyAlignment="1">
      <alignment horizontal="center" vertical="center" shrinkToFit="1"/>
    </xf>
    <xf numFmtId="3" fontId="30" fillId="0" borderId="17" xfId="0" applyNumberFormat="1" applyFont="1" applyFill="1" applyBorder="1" applyAlignment="1">
      <alignment horizontal="center" vertical="center" shrinkToFit="1"/>
    </xf>
    <xf numFmtId="3" fontId="30" fillId="0" borderId="37" xfId="0" applyNumberFormat="1" applyFont="1" applyFill="1" applyBorder="1" applyAlignment="1">
      <alignment horizontal="center" vertical="center" shrinkToFit="1"/>
    </xf>
    <xf numFmtId="166" fontId="30" fillId="0" borderId="128" xfId="0" applyNumberFormat="1" applyFont="1" applyFill="1" applyBorder="1" applyAlignment="1">
      <alignment horizontal="right" vertical="center" shrinkToFit="1"/>
    </xf>
    <xf numFmtId="49" fontId="56" fillId="0" borderId="89" xfId="0" applyNumberFormat="1" applyFont="1" applyFill="1" applyBorder="1" applyAlignment="1">
      <alignment horizontal="center" vertical="center"/>
    </xf>
    <xf numFmtId="49" fontId="25" fillId="0" borderId="72" xfId="0" applyNumberFormat="1" applyFont="1" applyFill="1" applyBorder="1" applyAlignment="1">
      <alignment horizontal="center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166" fontId="30" fillId="0" borderId="132" xfId="0" applyNumberFormat="1" applyFont="1" applyFill="1" applyBorder="1" applyAlignment="1">
      <alignment horizontal="right" vertical="center" shrinkToFit="1"/>
    </xf>
    <xf numFmtId="3" fontId="30" fillId="0" borderId="48" xfId="0" applyNumberFormat="1" applyFont="1" applyFill="1" applyBorder="1" applyAlignment="1">
      <alignment horizontal="center" vertical="center" shrinkToFit="1"/>
    </xf>
    <xf numFmtId="3" fontId="30" fillId="0" borderId="97" xfId="0" applyNumberFormat="1" applyFont="1" applyFill="1" applyBorder="1" applyAlignment="1">
      <alignment horizontal="center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vertical="center" shrinkToFit="1"/>
    </xf>
    <xf numFmtId="3" fontId="30" fillId="10" borderId="40" xfId="0" applyNumberFormat="1" applyFont="1" applyFill="1" applyBorder="1" applyAlignment="1">
      <alignment vertical="center" shrinkToFit="1"/>
    </xf>
    <xf numFmtId="3" fontId="30" fillId="10" borderId="110" xfId="0" applyNumberFormat="1" applyFont="1" applyFill="1" applyBorder="1" applyAlignment="1">
      <alignment vertical="center" shrinkToFit="1"/>
    </xf>
    <xf numFmtId="3" fontId="30" fillId="11" borderId="91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horizontal="right" vertical="center" shrinkToFit="1"/>
    </xf>
    <xf numFmtId="167" fontId="50" fillId="5" borderId="141" xfId="0" applyNumberFormat="1" applyFont="1" applyFill="1" applyBorder="1" applyAlignment="1">
      <alignment horizontal="right" vertical="center" shrinkToFit="1"/>
    </xf>
    <xf numFmtId="167" fontId="50" fillId="5" borderId="142" xfId="0" applyNumberFormat="1" applyFont="1" applyFill="1" applyBorder="1" applyAlignment="1">
      <alignment horizontal="right" vertical="center" shrinkToFit="1"/>
    </xf>
    <xf numFmtId="49" fontId="56" fillId="0" borderId="87" xfId="0" applyNumberFormat="1" applyFont="1" applyFill="1" applyBorder="1" applyAlignment="1">
      <alignment horizontal="center" vertical="center"/>
    </xf>
    <xf numFmtId="166" fontId="30" fillId="0" borderId="131" xfId="0" applyNumberFormat="1" applyFont="1" applyFill="1" applyBorder="1" applyAlignment="1">
      <alignment horizontal="right" vertical="center" shrinkToFit="1"/>
    </xf>
    <xf numFmtId="3" fontId="30" fillId="10" borderId="98" xfId="0" applyNumberFormat="1" applyFont="1" applyFill="1" applyBorder="1" applyAlignment="1">
      <alignment vertical="center" shrinkToFit="1"/>
    </xf>
    <xf numFmtId="2" fontId="29" fillId="2" borderId="102" xfId="0" applyNumberFormat="1" applyFont="1" applyFill="1" applyBorder="1" applyAlignment="1">
      <alignment horizontal="center" vertical="center" shrinkToFit="1"/>
    </xf>
    <xf numFmtId="1" fontId="34" fillId="0" borderId="97" xfId="0" applyNumberFormat="1" applyFont="1" applyFill="1" applyBorder="1" applyAlignment="1">
      <alignment vertical="center" shrinkToFit="1"/>
    </xf>
    <xf numFmtId="166" fontId="29" fillId="0" borderId="102" xfId="0" applyNumberFormat="1" applyFont="1" applyFill="1" applyBorder="1" applyAlignment="1">
      <alignment vertical="center" shrinkToFit="1"/>
    </xf>
    <xf numFmtId="1" fontId="35" fillId="0" borderId="98" xfId="0" applyNumberFormat="1" applyFont="1" applyFill="1" applyBorder="1" applyAlignment="1">
      <alignment vertical="center" shrinkToFit="1"/>
    </xf>
    <xf numFmtId="166" fontId="29" fillId="0" borderId="99" xfId="0" applyNumberFormat="1" applyFont="1" applyFill="1" applyBorder="1" applyAlignment="1">
      <alignment horizontal="center" vertical="center" shrinkToFit="1"/>
    </xf>
    <xf numFmtId="1" fontId="45" fillId="0" borderId="143" xfId="0" applyNumberFormat="1" applyFont="1" applyFill="1" applyBorder="1" applyAlignment="1">
      <alignment horizontal="center" vertical="center" shrinkToFit="1"/>
    </xf>
    <xf numFmtId="1" fontId="45" fillId="0" borderId="144" xfId="0" applyNumberFormat="1" applyFont="1" applyFill="1" applyBorder="1" applyAlignment="1">
      <alignment horizontal="center" vertical="center" shrinkToFit="1"/>
    </xf>
    <xf numFmtId="166" fontId="30" fillId="0" borderId="129" xfId="0" applyNumberFormat="1" applyFont="1" applyFill="1" applyBorder="1" applyAlignment="1">
      <alignment horizontal="right" vertical="center" shrinkToFit="1"/>
    </xf>
    <xf numFmtId="3" fontId="30" fillId="10" borderId="49" xfId="0" applyNumberFormat="1" applyFont="1" applyFill="1" applyBorder="1" applyAlignment="1">
      <alignment vertical="center" shrinkToFit="1"/>
    </xf>
    <xf numFmtId="4" fontId="27" fillId="0" borderId="48" xfId="0" applyNumberFormat="1" applyFont="1" applyFill="1" applyBorder="1" applyAlignment="1">
      <alignment horizontal="right" shrinkToFit="1"/>
    </xf>
    <xf numFmtId="2" fontId="29" fillId="0" borderId="50" xfId="0" applyNumberFormat="1" applyFont="1" applyFill="1" applyBorder="1" applyAlignment="1">
      <alignment horizontal="center" vertical="center" shrinkToFit="1"/>
    </xf>
    <xf numFmtId="1" fontId="34" fillId="0" borderId="48" xfId="0" applyNumberFormat="1" applyFont="1" applyFill="1" applyBorder="1" applyAlignment="1">
      <alignment vertical="center" shrinkToFit="1"/>
    </xf>
    <xf numFmtId="166" fontId="29" fillId="0" borderId="50" xfId="0" applyNumberFormat="1" applyFont="1" applyFill="1" applyBorder="1" applyAlignment="1">
      <alignment vertical="center" shrinkToFit="1"/>
    </xf>
    <xf numFmtId="1" fontId="17" fillId="4" borderId="52" xfId="0" applyNumberFormat="1" applyFont="1" applyFill="1" applyBorder="1" applyAlignment="1">
      <alignment horizontal="center" vertical="center" shrinkToFit="1"/>
    </xf>
    <xf numFmtId="167" fontId="62" fillId="5" borderId="106" xfId="0" applyNumberFormat="1" applyFont="1" applyFill="1" applyBorder="1" applyAlignment="1">
      <alignment horizontal="right" vertical="center" shrinkToFit="1"/>
    </xf>
    <xf numFmtId="167" fontId="17" fillId="0" borderId="100" xfId="0" applyNumberFormat="1" applyFont="1" applyFill="1" applyBorder="1" applyAlignment="1">
      <alignment horizontal="center" vertical="center" shrinkToFit="1"/>
    </xf>
    <xf numFmtId="3" fontId="24" fillId="0" borderId="37" xfId="0" applyNumberFormat="1" applyFont="1" applyFill="1" applyBorder="1" applyAlignment="1">
      <alignment horizontal="center" vertical="center" shrinkToFit="1"/>
    </xf>
    <xf numFmtId="167" fontId="28" fillId="5" borderId="122" xfId="0" applyNumberFormat="1" applyFont="1" applyFill="1" applyBorder="1" applyAlignment="1">
      <alignment horizontal="right" vertical="center" shrinkToFit="1"/>
    </xf>
    <xf numFmtId="1" fontId="17" fillId="4" borderId="40" xfId="0" applyNumberFormat="1" applyFont="1" applyFill="1" applyBorder="1" applyAlignment="1">
      <alignment horizontal="center" vertical="center" shrinkToFit="1"/>
    </xf>
    <xf numFmtId="1" fontId="45" fillId="0" borderId="42" xfId="0" applyNumberFormat="1" applyFont="1" applyFill="1" applyBorder="1" applyAlignment="1">
      <alignment horizontal="center" vertical="center" shrinkToFit="1"/>
    </xf>
    <xf numFmtId="1" fontId="17" fillId="0" borderId="40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vertical="center" shrinkToFit="1"/>
    </xf>
    <xf numFmtId="4" fontId="27" fillId="0" borderId="97" xfId="0" applyNumberFormat="1" applyFont="1" applyFill="1" applyBorder="1" applyAlignment="1">
      <alignment horizontal="right" shrinkToFit="1"/>
    </xf>
    <xf numFmtId="1" fontId="5" fillId="0" borderId="97" xfId="0" applyNumberFormat="1" applyFont="1" applyFill="1" applyBorder="1" applyAlignment="1">
      <alignment vertical="center" shrinkToFit="1"/>
    </xf>
    <xf numFmtId="2" fontId="21" fillId="0" borderId="99" xfId="0" applyNumberFormat="1" applyFont="1" applyFill="1" applyBorder="1" applyAlignment="1">
      <alignment horizontal="center" vertical="center" shrinkToFit="1"/>
    </xf>
    <xf numFmtId="1" fontId="45" fillId="2" borderId="139" xfId="0" applyNumberFormat="1" applyFont="1" applyFill="1" applyBorder="1" applyAlignment="1">
      <alignment horizontal="center" vertical="center" shrinkToFit="1"/>
    </xf>
    <xf numFmtId="166" fontId="30" fillId="0" borderId="86" xfId="0" applyNumberFormat="1" applyFont="1" applyFill="1" applyBorder="1" applyAlignment="1">
      <alignment horizontal="right" vertical="center" shrinkToFit="1"/>
    </xf>
    <xf numFmtId="1" fontId="41" fillId="0" borderId="40" xfId="0" applyNumberFormat="1" applyFont="1" applyFill="1" applyBorder="1" applyAlignment="1">
      <alignment vertical="center" shrinkToFit="1"/>
    </xf>
    <xf numFmtId="3" fontId="30" fillId="0" borderId="107" xfId="0" applyNumberFormat="1" applyFont="1" applyFill="1" applyBorder="1" applyAlignment="1">
      <alignment horizontal="center" vertical="center"/>
    </xf>
    <xf numFmtId="166" fontId="30" fillId="0" borderId="108" xfId="0" applyNumberFormat="1" applyFont="1" applyFill="1" applyBorder="1" applyAlignment="1">
      <alignment horizontal="right" vertical="center"/>
    </xf>
    <xf numFmtId="0" fontId="29" fillId="0" borderId="112" xfId="0" applyFont="1" applyFill="1" applyBorder="1" applyAlignment="1">
      <alignment horizontal="center" vertical="center"/>
    </xf>
    <xf numFmtId="1" fontId="29" fillId="0" borderId="107" xfId="0" applyNumberFormat="1" applyFont="1" applyFill="1" applyBorder="1" applyAlignment="1">
      <alignment horizontal="center" vertical="center"/>
    </xf>
    <xf numFmtId="166" fontId="29" fillId="0" borderId="112" xfId="0" applyNumberFormat="1" applyFont="1" applyFill="1" applyBorder="1" applyAlignment="1">
      <alignment horizontal="center" vertical="center"/>
    </xf>
    <xf numFmtId="1" fontId="17" fillId="0" borderId="110" xfId="0" applyNumberFormat="1" applyFont="1" applyFill="1" applyBorder="1" applyAlignment="1">
      <alignment horizontal="center" vertical="center"/>
    </xf>
    <xf numFmtId="166" fontId="17" fillId="0" borderId="113" xfId="0" applyNumberFormat="1" applyFont="1" applyFill="1" applyBorder="1" applyAlignment="1">
      <alignment horizontal="center" vertical="center"/>
    </xf>
    <xf numFmtId="3" fontId="30" fillId="10" borderId="106" xfId="0" applyNumberFormat="1" applyFont="1" applyFill="1" applyBorder="1" applyAlignment="1">
      <alignment vertical="center" shrinkToFit="1"/>
    </xf>
    <xf numFmtId="1" fontId="5" fillId="0" borderId="107" xfId="0" applyNumberFormat="1" applyFont="1" applyFill="1" applyBorder="1" applyAlignment="1">
      <alignment vertical="center" shrinkToFit="1"/>
    </xf>
    <xf numFmtId="2" fontId="21" fillId="0" borderId="113" xfId="0" applyNumberFormat="1" applyFont="1" applyFill="1" applyBorder="1" applyAlignment="1">
      <alignment horizontal="center" vertical="center" shrinkToFit="1"/>
    </xf>
    <xf numFmtId="1" fontId="5" fillId="0" borderId="114" xfId="0" applyNumberFormat="1" applyFont="1" applyFill="1" applyBorder="1" applyAlignment="1">
      <alignment vertical="center" shrinkToFit="1"/>
    </xf>
    <xf numFmtId="166" fontId="17" fillId="0" borderId="118" xfId="0" applyNumberFormat="1" applyFont="1" applyFill="1" applyBorder="1" applyAlignment="1">
      <alignment vertical="center" shrinkToFit="1"/>
    </xf>
    <xf numFmtId="166" fontId="17" fillId="0" borderId="113" xfId="0" applyNumberFormat="1" applyFont="1" applyFill="1" applyBorder="1" applyAlignment="1">
      <alignment horizontal="center" vertical="center" shrinkToFit="1"/>
    </xf>
    <xf numFmtId="1" fontId="17" fillId="4" borderId="145" xfId="0" applyNumberFormat="1" applyFont="1" applyFill="1" applyBorder="1" applyAlignment="1">
      <alignment horizontal="center" vertical="center" shrinkToFit="1"/>
    </xf>
    <xf numFmtId="1" fontId="45" fillId="2" borderId="144" xfId="0" applyNumberFormat="1" applyFont="1" applyFill="1" applyBorder="1" applyAlignment="1">
      <alignment horizontal="center" vertical="center" shrinkToFit="1"/>
    </xf>
    <xf numFmtId="1" fontId="61" fillId="0" borderId="114" xfId="0" applyNumberFormat="1" applyFont="1" applyFill="1" applyBorder="1" applyAlignment="1">
      <alignment horizontal="right" vertical="center" shrinkToFit="1"/>
    </xf>
    <xf numFmtId="167" fontId="61" fillId="2" borderId="118" xfId="0" applyNumberFormat="1" applyFont="1" applyFill="1" applyBorder="1" applyAlignment="1">
      <alignment horizontal="center" vertical="center" shrinkToFit="1"/>
    </xf>
    <xf numFmtId="1" fontId="45" fillId="2" borderId="143" xfId="0" applyNumberFormat="1" applyFont="1" applyFill="1" applyBorder="1" applyAlignment="1">
      <alignment horizontal="center" vertical="center" shrinkToFit="1"/>
    </xf>
    <xf numFmtId="3" fontId="30" fillId="10" borderId="122" xfId="0" applyNumberFormat="1" applyFont="1" applyFill="1" applyBorder="1" applyAlignment="1">
      <alignment vertical="center" shrinkToFit="1"/>
    </xf>
    <xf numFmtId="166" fontId="21" fillId="0" borderId="99" xfId="0" applyNumberFormat="1" applyFont="1" applyFill="1" applyBorder="1" applyAlignment="1">
      <alignment horizontal="center" vertical="center" shrinkToFit="1"/>
    </xf>
    <xf numFmtId="1" fontId="21" fillId="0" borderId="104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vertical="center" shrinkToFit="1"/>
    </xf>
    <xf numFmtId="1" fontId="45" fillId="2" borderId="117" xfId="0" applyNumberFormat="1" applyFont="1" applyFill="1" applyBorder="1" applyAlignment="1">
      <alignment horizontal="center" vertical="center" shrinkToFit="1"/>
    </xf>
    <xf numFmtId="167" fontId="41" fillId="2" borderId="100" xfId="0" applyNumberFormat="1" applyFont="1" applyFill="1" applyBorder="1" applyAlignment="1">
      <alignment horizontal="center" vertical="center" shrinkToFit="1"/>
    </xf>
    <xf numFmtId="1" fontId="5" fillId="0" borderId="49" xfId="0" applyNumberFormat="1" applyFont="1" applyFill="1" applyBorder="1" applyAlignment="1">
      <alignment vertical="center" shrinkToFit="1"/>
    </xf>
    <xf numFmtId="166" fontId="21" fillId="0" borderId="51" xfId="0" applyNumberFormat="1" applyFont="1" applyFill="1" applyBorder="1" applyAlignment="1">
      <alignment horizontal="center" vertical="center" shrinkToFit="1"/>
    </xf>
    <xf numFmtId="167" fontId="17" fillId="0" borderId="51" xfId="0" applyNumberFormat="1" applyFont="1" applyFill="1" applyBorder="1" applyAlignment="1">
      <alignment horizontal="center" vertical="center" shrinkToFit="1"/>
    </xf>
    <xf numFmtId="1" fontId="34" fillId="2" borderId="97" xfId="0" applyNumberFormat="1" applyFont="1" applyFill="1" applyBorder="1" applyAlignment="1">
      <alignment vertical="center" shrinkToFit="1"/>
    </xf>
    <xf numFmtId="2" fontId="29" fillId="0" borderId="102" xfId="0" applyNumberFormat="1" applyFont="1" applyFill="1" applyBorder="1" applyAlignment="1">
      <alignment horizontal="center" vertical="center" shrinkToFit="1"/>
    </xf>
    <xf numFmtId="1" fontId="34" fillId="0" borderId="98" xfId="0" applyNumberFormat="1" applyFont="1" applyFill="1" applyBorder="1" applyAlignment="1">
      <alignment vertical="center" shrinkToFit="1"/>
    </xf>
    <xf numFmtId="1" fontId="41" fillId="0" borderId="147" xfId="0" applyNumberFormat="1" applyFont="1" applyFill="1" applyBorder="1" applyAlignment="1">
      <alignment horizontal="right" vertical="center" shrinkToFit="1"/>
    </xf>
    <xf numFmtId="167" fontId="41" fillId="0" borderId="99" xfId="0" applyNumberFormat="1" applyFont="1" applyFill="1" applyBorder="1" applyAlignment="1">
      <alignment horizontal="center" vertical="center" shrinkToFit="1"/>
    </xf>
    <xf numFmtId="1" fontId="17" fillId="4" borderId="147" xfId="0" applyNumberFormat="1" applyFont="1" applyFill="1" applyBorder="1" applyAlignment="1">
      <alignment horizontal="center" vertical="center" shrinkToFit="1"/>
    </xf>
    <xf numFmtId="167" fontId="28" fillId="5" borderId="38" xfId="0" applyNumberFormat="1" applyFont="1" applyFill="1" applyBorder="1" applyAlignment="1">
      <alignment horizontal="right" vertical="center" shrinkToFit="1"/>
    </xf>
    <xf numFmtId="49" fontId="25" fillId="2" borderId="87" xfId="0" applyNumberFormat="1" applyFont="1" applyFill="1" applyBorder="1" applyAlignment="1">
      <alignment horizontal="center" vertical="center" shrinkToFit="1"/>
    </xf>
    <xf numFmtId="49" fontId="25" fillId="2" borderId="88" xfId="0" applyNumberFormat="1" applyFont="1" applyFill="1" applyBorder="1" applyAlignment="1">
      <alignment horizontal="center" vertical="center" shrinkToFit="1"/>
    </xf>
    <xf numFmtId="166" fontId="30" fillId="2" borderId="108" xfId="0" applyNumberFormat="1" applyFont="1" applyFill="1" applyBorder="1" applyAlignment="1">
      <alignment horizontal="right" vertical="center" shrinkToFit="1"/>
    </xf>
    <xf numFmtId="3" fontId="30" fillId="11" borderId="106" xfId="0" applyNumberFormat="1" applyFont="1" applyFill="1" applyBorder="1" applyAlignment="1">
      <alignment horizontal="right" vertical="center" shrinkToFit="1"/>
    </xf>
    <xf numFmtId="4" fontId="27" fillId="2" borderId="107" xfId="0" applyNumberFormat="1" applyFont="1" applyFill="1" applyBorder="1" applyAlignment="1">
      <alignment horizontal="right" shrinkToFit="1"/>
    </xf>
    <xf numFmtId="1" fontId="34" fillId="2" borderId="107" xfId="0" applyNumberFormat="1" applyFont="1" applyFill="1" applyBorder="1" applyAlignment="1">
      <alignment vertical="center" shrinkToFit="1"/>
    </xf>
    <xf numFmtId="2" fontId="29" fillId="2" borderId="113" xfId="0" applyNumberFormat="1" applyFont="1" applyFill="1" applyBorder="1" applyAlignment="1">
      <alignment horizontal="center"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66" fontId="29" fillId="2" borderId="118" xfId="0" applyNumberFormat="1" applyFont="1" applyFill="1" applyBorder="1" applyAlignment="1">
      <alignment vertical="center" shrinkToFit="1"/>
    </xf>
    <xf numFmtId="166" fontId="29" fillId="2" borderId="113" xfId="0" applyNumberFormat="1" applyFont="1" applyFill="1" applyBorder="1" applyAlignment="1">
      <alignment horizontal="center" vertical="center" shrinkToFit="1"/>
    </xf>
    <xf numFmtId="167" fontId="21" fillId="2" borderId="103" xfId="0" applyNumberFormat="1" applyFont="1" applyFill="1" applyBorder="1" applyAlignment="1">
      <alignment horizontal="center" vertical="center" shrinkToFit="1"/>
    </xf>
    <xf numFmtId="3" fontId="30" fillId="0" borderId="148" xfId="0" applyNumberFormat="1" applyFont="1" applyFill="1" applyBorder="1" applyAlignment="1">
      <alignment horizontal="center" vertical="center"/>
    </xf>
    <xf numFmtId="166" fontId="30" fillId="0" borderId="149" xfId="0" applyNumberFormat="1" applyFont="1" applyFill="1" applyBorder="1" applyAlignment="1">
      <alignment horizontal="right" vertical="center"/>
    </xf>
    <xf numFmtId="1" fontId="29" fillId="0" borderId="148" xfId="0" applyNumberFormat="1" applyFont="1" applyFill="1" applyBorder="1" applyAlignment="1">
      <alignment horizontal="center" vertical="center"/>
    </xf>
    <xf numFmtId="166" fontId="29" fillId="0" borderId="151" xfId="0" applyNumberFormat="1" applyFont="1" applyFill="1" applyBorder="1" applyAlignment="1">
      <alignment horizontal="center" vertical="center"/>
    </xf>
    <xf numFmtId="1" fontId="17" fillId="0" borderId="150" xfId="0" applyNumberFormat="1" applyFont="1" applyFill="1" applyBorder="1" applyAlignment="1">
      <alignment horizontal="center" vertical="center"/>
    </xf>
    <xf numFmtId="166" fontId="17" fillId="0" borderId="152" xfId="0" applyNumberFormat="1" applyFont="1" applyFill="1" applyBorder="1" applyAlignment="1">
      <alignment horizontal="center" vertical="center"/>
    </xf>
    <xf numFmtId="166" fontId="25" fillId="0" borderId="81" xfId="0" applyNumberFormat="1" applyFont="1" applyFill="1" applyBorder="1" applyAlignment="1">
      <alignment horizontal="right" vertical="center" wrapText="1"/>
    </xf>
    <xf numFmtId="0" fontId="41" fillId="0" borderId="151" xfId="0" applyFont="1" applyFill="1" applyBorder="1" applyAlignment="1">
      <alignment horizontal="center" vertical="center"/>
    </xf>
    <xf numFmtId="3" fontId="25" fillId="0" borderId="97" xfId="0" applyNumberFormat="1" applyFont="1" applyFill="1" applyBorder="1" applyAlignment="1">
      <alignment horizontal="center" vertical="center" wrapText="1"/>
    </xf>
    <xf numFmtId="166" fontId="25" fillId="0" borderId="131" xfId="0" applyNumberFormat="1" applyFont="1" applyFill="1" applyBorder="1" applyAlignment="1">
      <alignment horizontal="right" vertical="center" wrapText="1"/>
    </xf>
    <xf numFmtId="0" fontId="22" fillId="0" borderId="102" xfId="0" applyFont="1" applyFill="1" applyBorder="1" applyAlignment="1">
      <alignment horizontal="center" vertical="center"/>
    </xf>
    <xf numFmtId="1" fontId="48" fillId="0" borderId="97" xfId="0" applyNumberFormat="1" applyFont="1" applyFill="1" applyBorder="1" applyAlignment="1">
      <alignment horizontal="center" vertical="center"/>
    </xf>
    <xf numFmtId="166" fontId="48" fillId="0" borderId="102" xfId="0" applyNumberFormat="1" applyFont="1" applyFill="1" applyBorder="1" applyAlignment="1">
      <alignment horizontal="center" vertical="center"/>
    </xf>
    <xf numFmtId="1" fontId="22" fillId="0" borderId="98" xfId="0" applyNumberFormat="1" applyFont="1" applyFill="1" applyBorder="1" applyAlignment="1">
      <alignment horizontal="center" vertical="center"/>
    </xf>
    <xf numFmtId="166" fontId="22" fillId="0" borderId="99" xfId="0" applyNumberFormat="1" applyFont="1" applyFill="1" applyBorder="1" applyAlignment="1">
      <alignment horizontal="center" vertical="center"/>
    </xf>
    <xf numFmtId="49" fontId="30" fillId="10" borderId="123" xfId="0" applyNumberFormat="1" applyFont="1" applyFill="1" applyBorder="1" applyAlignment="1">
      <alignment horizontal="center" vertical="center"/>
    </xf>
    <xf numFmtId="3" fontId="30" fillId="10" borderId="40" xfId="0" applyNumberFormat="1" applyFont="1" applyFill="1" applyBorder="1" applyAlignment="1">
      <alignment horizontal="right" vertical="center" shrinkToFit="1"/>
    </xf>
    <xf numFmtId="3" fontId="24" fillId="10" borderId="38" xfId="0" applyNumberFormat="1" applyFont="1" applyFill="1" applyBorder="1" applyAlignment="1">
      <alignment horizontal="right" vertical="center" wrapText="1"/>
    </xf>
    <xf numFmtId="3" fontId="30" fillId="10" borderId="106" xfId="0" applyNumberFormat="1" applyFont="1" applyFill="1" applyBorder="1" applyAlignment="1">
      <alignment horizontal="right" vertical="center" shrinkToFit="1"/>
    </xf>
    <xf numFmtId="3" fontId="30" fillId="10" borderId="68" xfId="0" applyNumberFormat="1" applyFont="1" applyFill="1" applyBorder="1" applyAlignment="1">
      <alignment horizontal="right" vertical="center" shrinkToFit="1"/>
    </xf>
    <xf numFmtId="166" fontId="17" fillId="0" borderId="159" xfId="0" applyNumberFormat="1" applyFont="1" applyFill="1" applyBorder="1" applyAlignment="1">
      <alignment horizontal="center" vertical="center"/>
    </xf>
    <xf numFmtId="1" fontId="17" fillId="4" borderId="146" xfId="0" applyNumberFormat="1" applyFont="1" applyFill="1" applyBorder="1" applyAlignment="1">
      <alignment horizontal="center" vertical="center"/>
    </xf>
    <xf numFmtId="1" fontId="45" fillId="0" borderId="39" xfId="0" applyNumberFormat="1" applyFont="1" applyFill="1" applyBorder="1" applyAlignment="1">
      <alignment horizontal="center" vertical="center"/>
    </xf>
    <xf numFmtId="1" fontId="48" fillId="0" borderId="104" xfId="0" applyNumberFormat="1" applyFont="1" applyFill="1" applyBorder="1" applyAlignment="1">
      <alignment horizontal="right" vertical="center"/>
    </xf>
    <xf numFmtId="1" fontId="47" fillId="0" borderId="103" xfId="0" applyNumberFormat="1" applyFont="1" applyFill="1" applyBorder="1" applyAlignment="1">
      <alignment horizontal="center" vertical="center"/>
    </xf>
    <xf numFmtId="1" fontId="29" fillId="0" borderId="114" xfId="0" applyNumberFormat="1" applyFont="1" applyFill="1" applyBorder="1" applyAlignment="1">
      <alignment horizontal="right" vertical="center"/>
    </xf>
    <xf numFmtId="1" fontId="45" fillId="0" borderId="118" xfId="0" applyNumberFormat="1" applyFont="1" applyFill="1" applyBorder="1" applyAlignment="1">
      <alignment horizontal="center" vertical="center"/>
    </xf>
    <xf numFmtId="1" fontId="29" fillId="0" borderId="59" xfId="0" applyNumberFormat="1" applyFont="1" applyFill="1" applyBorder="1" applyAlignment="1">
      <alignment horizontal="right" vertical="center"/>
    </xf>
    <xf numFmtId="1" fontId="45" fillId="0" borderId="53" xfId="0" applyNumberFormat="1" applyFont="1" applyFill="1" applyBorder="1" applyAlignment="1">
      <alignment horizontal="center" vertical="center"/>
    </xf>
    <xf numFmtId="1" fontId="17" fillId="4" borderId="163" xfId="0" applyNumberFormat="1" applyFont="1" applyFill="1" applyBorder="1" applyAlignment="1">
      <alignment horizontal="center" vertical="center"/>
    </xf>
    <xf numFmtId="1" fontId="17" fillId="4" borderId="63" xfId="0" applyNumberFormat="1" applyFont="1" applyFill="1" applyBorder="1" applyAlignment="1">
      <alignment horizontal="center" vertical="center"/>
    </xf>
    <xf numFmtId="167" fontId="21" fillId="0" borderId="45" xfId="0" applyNumberFormat="1" applyFont="1" applyFill="1" applyBorder="1" applyAlignment="1">
      <alignment horizontal="center" vertical="center"/>
    </xf>
    <xf numFmtId="167" fontId="21" fillId="0" borderId="137" xfId="0" applyNumberFormat="1" applyFont="1" applyFill="1" applyBorder="1" applyAlignment="1">
      <alignment horizontal="center" vertical="center"/>
    </xf>
    <xf numFmtId="167" fontId="17" fillId="0" borderId="118" xfId="0" applyNumberFormat="1" applyFont="1" applyFill="1" applyBorder="1" applyAlignment="1">
      <alignment horizontal="center" vertical="center"/>
    </xf>
    <xf numFmtId="167" fontId="17" fillId="0" borderId="53" xfId="0" applyNumberFormat="1" applyFont="1" applyFill="1" applyBorder="1" applyAlignment="1">
      <alignment horizontal="center" vertical="center"/>
    </xf>
    <xf numFmtId="49" fontId="30" fillId="10" borderId="106" xfId="0" applyNumberFormat="1" applyFont="1" applyFill="1" applyBorder="1" applyAlignment="1">
      <alignment horizontal="center" vertical="center"/>
    </xf>
    <xf numFmtId="49" fontId="30" fillId="10" borderId="68" xfId="0" applyNumberFormat="1" applyFont="1" applyFill="1" applyBorder="1" applyAlignment="1">
      <alignment horizontal="center" vertical="center"/>
    </xf>
    <xf numFmtId="49" fontId="25" fillId="0" borderId="89" xfId="0" applyNumberFormat="1" applyFont="1" applyFill="1" applyBorder="1" applyAlignment="1">
      <alignment horizontal="center" vertical="center" wrapText="1"/>
    </xf>
    <xf numFmtId="3" fontId="25" fillId="0" borderId="37" xfId="0" applyNumberFormat="1" applyFont="1" applyFill="1" applyBorder="1" applyAlignment="1">
      <alignment horizontal="center" vertical="center" wrapText="1"/>
    </xf>
    <xf numFmtId="166" fontId="25" fillId="0" borderId="128" xfId="0" applyNumberFormat="1" applyFont="1" applyFill="1" applyBorder="1" applyAlignment="1">
      <alignment horizontal="right" vertical="center" wrapText="1"/>
    </xf>
    <xf numFmtId="3" fontId="24" fillId="10" borderId="122" xfId="0" applyNumberFormat="1" applyFont="1" applyFill="1" applyBorder="1" applyAlignment="1">
      <alignment horizontal="right" vertical="center" wrapText="1"/>
    </xf>
    <xf numFmtId="0" fontId="22" fillId="0" borderId="39" xfId="0" applyFont="1" applyFill="1" applyBorder="1" applyAlignment="1">
      <alignment horizontal="center" vertical="center"/>
    </xf>
    <xf numFmtId="1" fontId="48" fillId="0" borderId="37" xfId="0" applyNumberFormat="1" applyFont="1" applyFill="1" applyBorder="1" applyAlignment="1">
      <alignment horizontal="center" vertical="center"/>
    </xf>
    <xf numFmtId="166" fontId="48" fillId="0" borderId="39" xfId="0" applyNumberFormat="1" applyFont="1" applyFill="1" applyBorder="1" applyAlignment="1">
      <alignment horizontal="center" vertical="center"/>
    </xf>
    <xf numFmtId="1" fontId="22" fillId="0" borderId="40" xfId="0" applyNumberFormat="1" applyFont="1" applyFill="1" applyBorder="1" applyAlignment="1">
      <alignment horizontal="center" vertical="center"/>
    </xf>
    <xf numFmtId="166" fontId="22" fillId="0" borderId="41" xfId="0" applyNumberFormat="1" applyFont="1" applyFill="1" applyBorder="1" applyAlignment="1">
      <alignment horizontal="center" vertical="center"/>
    </xf>
    <xf numFmtId="1" fontId="48" fillId="0" borderId="121" xfId="0" applyNumberFormat="1" applyFont="1" applyFill="1" applyBorder="1" applyAlignment="1">
      <alignment horizontal="right" vertical="center"/>
    </xf>
    <xf numFmtId="167" fontId="48" fillId="0" borderId="124" xfId="0" applyNumberFormat="1" applyFont="1" applyFill="1" applyBorder="1" applyAlignment="1">
      <alignment horizontal="center" vertical="center"/>
    </xf>
    <xf numFmtId="1" fontId="23" fillId="4" borderId="164" xfId="0" applyNumberFormat="1" applyFont="1" applyFill="1" applyBorder="1" applyAlignment="1">
      <alignment horizontal="center" vertical="center"/>
    </xf>
    <xf numFmtId="1" fontId="47" fillId="0" borderId="124" xfId="0" applyNumberFormat="1" applyFont="1" applyFill="1" applyBorder="1" applyAlignment="1">
      <alignment horizontal="center" vertical="center"/>
    </xf>
    <xf numFmtId="1" fontId="24" fillId="10" borderId="122" xfId="0" applyNumberFormat="1" applyFont="1" applyFill="1" applyBorder="1" applyAlignment="1">
      <alignment horizontal="center" vertical="center" wrapText="1"/>
    </xf>
    <xf numFmtId="49" fontId="25" fillId="2" borderId="72" xfId="0" applyNumberFormat="1" applyFont="1" applyFill="1" applyBorder="1" applyAlignment="1">
      <alignment horizontal="center" vertical="center" shrinkToFit="1"/>
    </xf>
    <xf numFmtId="167" fontId="50" fillId="5" borderId="165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67" xfId="0" applyNumberFormat="1" applyFont="1" applyFill="1" applyBorder="1" applyAlignment="1">
      <alignment horizontal="center" vertical="center" shrinkToFit="1"/>
    </xf>
    <xf numFmtId="49" fontId="30" fillId="11" borderId="158" xfId="0" applyNumberFormat="1" applyFont="1" applyFill="1" applyBorder="1" applyAlignment="1">
      <alignment horizontal="center" vertical="center" shrinkToFit="1"/>
    </xf>
    <xf numFmtId="167" fontId="62" fillId="5" borderId="122" xfId="0" applyNumberFormat="1" applyFont="1" applyFill="1" applyBorder="1" applyAlignment="1">
      <alignment horizontal="right" vertical="center" shrinkToFit="1"/>
    </xf>
    <xf numFmtId="3" fontId="30" fillId="11" borderId="106" xfId="0" applyNumberFormat="1" applyFont="1" applyFill="1" applyBorder="1" applyAlignment="1">
      <alignment vertical="center" shrinkToFit="1"/>
    </xf>
    <xf numFmtId="3" fontId="30" fillId="11" borderId="122" xfId="0" applyNumberFormat="1" applyFont="1" applyFill="1" applyBorder="1" applyAlignment="1">
      <alignment vertical="center" shrinkToFit="1"/>
    </xf>
    <xf numFmtId="2" fontId="21" fillId="2" borderId="118" xfId="0" applyNumberFormat="1" applyFont="1" applyFill="1" applyBorder="1" applyAlignment="1">
      <alignment horizontal="center" vertical="center" shrinkToFit="1"/>
    </xf>
    <xf numFmtId="2" fontId="21" fillId="2" borderId="124" xfId="0" applyNumberFormat="1" applyFont="1" applyFill="1" applyBorder="1" applyAlignment="1">
      <alignment horizontal="center" vertical="center" shrinkToFit="1"/>
    </xf>
    <xf numFmtId="166" fontId="29" fillId="2" borderId="113" xfId="0" applyNumberFormat="1" applyFont="1" applyFill="1" applyBorder="1" applyAlignment="1">
      <alignment vertical="center" shrinkToFit="1"/>
    </xf>
    <xf numFmtId="166" fontId="29" fillId="2" borderId="41" xfId="0" applyNumberFormat="1" applyFont="1" applyFill="1" applyBorder="1" applyAlignment="1">
      <alignment vertical="center" shrinkToFit="1"/>
    </xf>
    <xf numFmtId="1" fontId="21" fillId="2" borderId="107" xfId="0" applyNumberFormat="1" applyFont="1" applyFill="1" applyBorder="1" applyAlignment="1">
      <alignment horizontal="right" vertical="center" shrinkToFit="1"/>
    </xf>
    <xf numFmtId="1" fontId="17" fillId="2" borderId="37" xfId="0" applyNumberFormat="1" applyFont="1" applyFill="1" applyBorder="1" applyAlignment="1">
      <alignment horizontal="right" vertical="center" shrinkToFit="1"/>
    </xf>
    <xf numFmtId="166" fontId="29" fillId="2" borderId="118" xfId="0" applyNumberFormat="1" applyFont="1" applyFill="1" applyBorder="1" applyAlignment="1">
      <alignment horizontal="center" vertical="center" shrinkToFit="1"/>
    </xf>
    <xf numFmtId="166" fontId="29" fillId="2" borderId="124" xfId="0" applyNumberFormat="1" applyFont="1" applyFill="1" applyBorder="1" applyAlignment="1">
      <alignment horizontal="center" vertical="center" shrinkToFit="1"/>
    </xf>
    <xf numFmtId="1" fontId="41" fillId="0" borderId="145" xfId="0" applyNumberFormat="1" applyFont="1" applyFill="1" applyBorder="1" applyAlignment="1">
      <alignment horizontal="right" vertical="center" shrinkToFit="1"/>
    </xf>
    <xf numFmtId="167" fontId="41" fillId="0" borderId="118" xfId="0" applyNumberFormat="1" applyFont="1" applyFill="1" applyBorder="1" applyAlignment="1">
      <alignment horizontal="center" vertical="center" shrinkToFit="1"/>
    </xf>
    <xf numFmtId="1" fontId="17" fillId="0" borderId="145" xfId="0" applyNumberFormat="1" applyFont="1" applyFill="1" applyBorder="1" applyAlignment="1">
      <alignment horizontal="right" vertical="center" shrinkToFit="1"/>
    </xf>
    <xf numFmtId="167" fontId="17" fillId="0" borderId="118" xfId="0" applyNumberFormat="1" applyFont="1" applyFill="1" applyBorder="1" applyAlignment="1">
      <alignment horizontal="center" vertical="center" shrinkToFit="1"/>
    </xf>
    <xf numFmtId="3" fontId="30" fillId="11" borderId="165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1" xfId="0" applyNumberFormat="1" applyFont="1" applyFill="1" applyBorder="1" applyAlignment="1">
      <alignment horizontal="center" vertical="center" shrinkToFit="1"/>
    </xf>
    <xf numFmtId="1" fontId="34" fillId="2" borderId="105" xfId="0" applyNumberFormat="1" applyFont="1" applyFill="1" applyBorder="1" applyAlignment="1">
      <alignment vertical="center" shrinkToFit="1"/>
    </xf>
    <xf numFmtId="166" fontId="37" fillId="2" borderId="100" xfId="0" applyNumberFormat="1" applyFont="1" applyFill="1" applyBorder="1" applyAlignment="1">
      <alignment vertical="center" shrinkToFit="1"/>
    </xf>
    <xf numFmtId="166" fontId="17" fillId="2" borderId="21" xfId="0" applyNumberFormat="1" applyFont="1" applyFill="1" applyBorder="1" applyAlignment="1">
      <alignment horizontal="center" vertical="center" shrinkToFit="1"/>
    </xf>
    <xf numFmtId="49" fontId="25" fillId="2" borderId="76" xfId="0" applyNumberFormat="1" applyFont="1" applyFill="1" applyBorder="1" applyAlignment="1">
      <alignment horizontal="center" vertical="center" shrinkToFit="1"/>
    </xf>
    <xf numFmtId="3" fontId="30" fillId="11" borderId="92" xfId="0" applyNumberFormat="1" applyFont="1" applyFill="1" applyBorder="1" applyAlignment="1">
      <alignment horizontal="right" vertical="center" shrinkToFit="1"/>
    </xf>
    <xf numFmtId="4" fontId="27" fillId="2" borderId="33" xfId="0" applyNumberFormat="1" applyFont="1" applyFill="1" applyBorder="1" applyAlignment="1">
      <alignment horizontal="right" shrinkToFit="1"/>
    </xf>
    <xf numFmtId="167" fontId="50" fillId="5" borderId="92" xfId="0" applyNumberFormat="1" applyFont="1" applyFill="1" applyBorder="1" applyAlignment="1">
      <alignment horizontal="right" vertical="center" shrinkToFit="1"/>
    </xf>
    <xf numFmtId="1" fontId="34" fillId="2" borderId="33" xfId="0" applyNumberFormat="1" applyFont="1" applyFill="1" applyBorder="1" applyAlignment="1">
      <alignment vertical="center" shrinkToFit="1"/>
    </xf>
    <xf numFmtId="2" fontId="29" fillId="2" borderId="34" xfId="0" applyNumberFormat="1" applyFont="1" applyFill="1" applyBorder="1" applyAlignment="1">
      <alignment horizontal="center" vertical="center" shrinkToFit="1"/>
    </xf>
    <xf numFmtId="1" fontId="34" fillId="2" borderId="160" xfId="0" applyNumberFormat="1" applyFont="1" applyFill="1" applyBorder="1" applyAlignment="1">
      <alignment vertical="center" shrinkToFit="1"/>
    </xf>
    <xf numFmtId="166" fontId="37" fillId="2" borderId="137" xfId="0" applyNumberFormat="1" applyFont="1" applyFill="1" applyBorder="1" applyAlignment="1">
      <alignment vertical="center" shrinkToFit="1"/>
    </xf>
    <xf numFmtId="166" fontId="17" fillId="2" borderId="34" xfId="0" applyNumberFormat="1" applyFont="1" applyFill="1" applyBorder="1" applyAlignment="1">
      <alignment horizontal="center" vertical="center" shrinkToFit="1"/>
    </xf>
    <xf numFmtId="1" fontId="21" fillId="2" borderId="160" xfId="0" applyNumberFormat="1" applyFont="1" applyFill="1" applyBorder="1" applyAlignment="1">
      <alignment horizontal="right" vertical="center" shrinkToFit="1"/>
    </xf>
    <xf numFmtId="167" fontId="21" fillId="2" borderId="137" xfId="0" applyNumberFormat="1" applyFont="1" applyFill="1" applyBorder="1" applyAlignment="1">
      <alignment horizontal="center" vertical="center" shrinkToFit="1"/>
    </xf>
    <xf numFmtId="1" fontId="45" fillId="2" borderId="140" xfId="0" applyNumberFormat="1" applyFont="1" applyFill="1" applyBorder="1" applyAlignment="1">
      <alignment horizontal="center" vertical="center" shrinkToFit="1"/>
    </xf>
    <xf numFmtId="167" fontId="21" fillId="2" borderId="88" xfId="0" applyNumberFormat="1" applyFont="1" applyFill="1" applyBorder="1" applyAlignment="1">
      <alignment horizontal="center" vertical="center" shrinkToFit="1"/>
    </xf>
    <xf numFmtId="167" fontId="17" fillId="2" borderId="89" xfId="0" applyNumberFormat="1" applyFont="1" applyFill="1" applyBorder="1" applyAlignment="1">
      <alignment horizontal="center" vertical="center" shrinkToFit="1"/>
    </xf>
    <xf numFmtId="1" fontId="41" fillId="2" borderId="114" xfId="0" applyNumberFormat="1" applyFont="1" applyFill="1" applyBorder="1" applyAlignment="1">
      <alignment horizontal="right" vertical="center" shrinkToFit="1"/>
    </xf>
    <xf numFmtId="167" fontId="41" fillId="2" borderId="118" xfId="0" applyNumberFormat="1" applyFont="1" applyFill="1" applyBorder="1" applyAlignment="1">
      <alignment horizontal="center" vertical="center" shrinkToFit="1"/>
    </xf>
    <xf numFmtId="167" fontId="41" fillId="2" borderId="124" xfId="0" applyNumberFormat="1" applyFont="1" applyFill="1" applyBorder="1" applyAlignment="1">
      <alignment horizontal="center" vertical="center" shrinkToFit="1"/>
    </xf>
    <xf numFmtId="49" fontId="30" fillId="11" borderId="109" xfId="0" applyNumberFormat="1" applyFont="1" applyFill="1" applyBorder="1" applyAlignment="1">
      <alignment horizontal="center" vertical="center" wrapText="1" shrinkToFit="1"/>
    </xf>
    <xf numFmtId="49" fontId="30" fillId="11" borderId="166" xfId="0" applyNumberFormat="1" applyFont="1" applyFill="1" applyBorder="1" applyAlignment="1">
      <alignment horizontal="center" vertical="center" wrapText="1" shrinkToFit="1"/>
    </xf>
    <xf numFmtId="167" fontId="28" fillId="5" borderId="106" xfId="0" applyNumberFormat="1" applyFont="1" applyFill="1" applyBorder="1" applyAlignment="1">
      <alignment horizontal="right" vertical="center" shrinkToFit="1"/>
    </xf>
    <xf numFmtId="2" fontId="29" fillId="0" borderId="112" xfId="0" applyNumberFormat="1" applyFont="1" applyFill="1" applyBorder="1" applyAlignment="1">
      <alignment horizontal="center" vertical="center" shrinkToFit="1"/>
    </xf>
    <xf numFmtId="1" fontId="34" fillId="0" borderId="110" xfId="0" applyNumberFormat="1" applyFont="1" applyFill="1" applyBorder="1" applyAlignment="1">
      <alignment vertical="center" shrinkToFit="1"/>
    </xf>
    <xf numFmtId="1" fontId="41" fillId="0" borderId="168" xfId="0" applyNumberFormat="1" applyFont="1" applyFill="1" applyBorder="1" applyAlignment="1">
      <alignment horizontal="right" vertical="center" shrinkToFit="1"/>
    </xf>
    <xf numFmtId="1" fontId="17" fillId="4" borderId="168" xfId="0" applyNumberFormat="1" applyFont="1" applyFill="1" applyBorder="1" applyAlignment="1">
      <alignment horizontal="center" vertical="center" shrinkToFit="1"/>
    </xf>
    <xf numFmtId="167" fontId="28" fillId="5" borderId="165" xfId="0" applyNumberFormat="1" applyFont="1" applyFill="1" applyBorder="1" applyAlignment="1">
      <alignment horizontal="right" vertical="center" shrinkToFit="1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vertical="center" shrinkToFit="1"/>
    </xf>
    <xf numFmtId="166" fontId="29" fillId="0" borderId="21" xfId="0" applyNumberFormat="1" applyFont="1" applyFill="1" applyBorder="1" applyAlignment="1">
      <alignment horizontal="center" vertical="center" shrinkToFit="1"/>
    </xf>
    <xf numFmtId="167" fontId="41" fillId="0" borderId="21" xfId="0" applyNumberFormat="1" applyFont="1" applyFill="1" applyBorder="1" applyAlignment="1">
      <alignment horizontal="center" vertical="center" shrinkToFit="1"/>
    </xf>
    <xf numFmtId="1" fontId="41" fillId="0" borderId="40" xfId="0" applyNumberFormat="1" applyFont="1" applyFill="1" applyBorder="1" applyAlignment="1">
      <alignment horizontal="right" vertical="center"/>
    </xf>
    <xf numFmtId="167" fontId="41" fillId="0" borderId="41" xfId="0" applyNumberFormat="1" applyFont="1" applyFill="1" applyBorder="1" applyAlignment="1">
      <alignment horizontal="center" vertical="center"/>
    </xf>
    <xf numFmtId="3" fontId="30" fillId="10" borderId="38" xfId="0" applyNumberFormat="1" applyFont="1" applyFill="1" applyBorder="1" applyAlignment="1">
      <alignment vertical="center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7" fontId="17" fillId="0" borderId="21" xfId="0" applyNumberFormat="1" applyFont="1" applyFill="1" applyBorder="1" applyAlignment="1">
      <alignment horizontal="center" vertical="center" shrinkToFit="1"/>
    </xf>
    <xf numFmtId="1" fontId="41" fillId="0" borderId="98" xfId="0" applyNumberFormat="1" applyFont="1" applyFill="1" applyBorder="1" applyAlignment="1">
      <alignment vertical="center" shrinkToFit="1"/>
    </xf>
    <xf numFmtId="1" fontId="17" fillId="4" borderId="98" xfId="0" applyNumberFormat="1" applyFont="1" applyFill="1" applyBorder="1" applyAlignment="1">
      <alignment horizontal="center" vertical="center" shrinkToFit="1"/>
    </xf>
    <xf numFmtId="1" fontId="5" fillId="0" borderId="104" xfId="0" applyNumberFormat="1" applyFont="1" applyFill="1" applyBorder="1" applyAlignment="1">
      <alignment vertical="center" shrinkToFit="1"/>
    </xf>
    <xf numFmtId="166" fontId="21" fillId="0" borderId="103" xfId="0" applyNumberFormat="1" applyFont="1" applyFill="1" applyBorder="1" applyAlignment="1">
      <alignment vertical="center" shrinkToFit="1"/>
    </xf>
    <xf numFmtId="3" fontId="24" fillId="10" borderId="165" xfId="0" applyNumberFormat="1" applyFont="1" applyFill="1" applyBorder="1" applyAlignment="1">
      <alignment horizontal="right" vertical="center" wrapText="1"/>
    </xf>
    <xf numFmtId="1" fontId="48" fillId="0" borderId="105" xfId="0" applyNumberFormat="1" applyFont="1" applyFill="1" applyBorder="1" applyAlignment="1">
      <alignment horizontal="right" vertical="center"/>
    </xf>
    <xf numFmtId="1" fontId="23" fillId="4" borderId="138" xfId="0" applyNumberFormat="1" applyFont="1" applyFill="1" applyBorder="1" applyAlignment="1">
      <alignment horizontal="center" vertical="center"/>
    </xf>
    <xf numFmtId="1" fontId="23" fillId="4" borderId="135" xfId="0" applyNumberFormat="1" applyFont="1" applyFill="1" applyBorder="1" applyAlignment="1">
      <alignment horizontal="center" vertical="center"/>
    </xf>
    <xf numFmtId="49" fontId="25" fillId="0" borderId="72" xfId="0" applyNumberFormat="1" applyFont="1" applyFill="1" applyBorder="1" applyAlignment="1">
      <alignment horizontal="center" vertical="center" wrapText="1" shrinkToFit="1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41" fillId="4" borderId="22" xfId="0" applyNumberFormat="1" applyFont="1" applyFill="1" applyBorder="1" applyAlignment="1">
      <alignment horizontal="center" vertical="center" shrinkToFit="1"/>
    </xf>
    <xf numFmtId="1" fontId="64" fillId="2" borderId="37" xfId="0" applyNumberFormat="1" applyFont="1" applyFill="1" applyBorder="1" applyAlignment="1">
      <alignment vertical="center" shrinkToFit="1"/>
    </xf>
    <xf numFmtId="1" fontId="17" fillId="4" borderId="123" xfId="0" applyNumberFormat="1" applyFont="1" applyFill="1" applyBorder="1" applyAlignment="1">
      <alignment horizontal="center" vertical="center"/>
    </xf>
    <xf numFmtId="1" fontId="34" fillId="0" borderId="40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horizontal="center" vertical="center" shrinkToFit="1"/>
    </xf>
    <xf numFmtId="1" fontId="29" fillId="0" borderId="146" xfId="0" applyNumberFormat="1" applyFont="1" applyFill="1" applyBorder="1" applyAlignment="1">
      <alignment horizontal="right" vertical="center" shrinkToFit="1"/>
    </xf>
    <xf numFmtId="1" fontId="17" fillId="4" borderId="146" xfId="0" applyNumberFormat="1" applyFont="1" applyFill="1" applyBorder="1" applyAlignment="1">
      <alignment horizontal="center" vertical="center" shrinkToFit="1"/>
    </xf>
    <xf numFmtId="1" fontId="24" fillId="2" borderId="64" xfId="0" applyNumberFormat="1" applyFont="1" applyFill="1" applyBorder="1" applyAlignment="1">
      <alignment horizontal="center" vertical="center" shrinkToFit="1"/>
    </xf>
    <xf numFmtId="49" fontId="25" fillId="0" borderId="134" xfId="0" applyNumberFormat="1" applyFont="1" applyFill="1" applyBorder="1" applyAlignment="1">
      <alignment horizontal="center" vertical="center" shrinkToFit="1"/>
    </xf>
    <xf numFmtId="4" fontId="27" fillId="0" borderId="133" xfId="0" applyNumberFormat="1" applyFont="1" applyFill="1" applyBorder="1" applyAlignment="1">
      <alignment horizontal="right" shrinkToFit="1"/>
    </xf>
    <xf numFmtId="2" fontId="21" fillId="2" borderId="170" xfId="0" applyNumberFormat="1" applyFont="1" applyFill="1" applyBorder="1" applyAlignment="1">
      <alignment horizontal="center" vertical="center" shrinkToFit="1"/>
    </xf>
    <xf numFmtId="1" fontId="34" fillId="2" borderId="133" xfId="0" applyNumberFormat="1" applyFont="1" applyFill="1" applyBorder="1" applyAlignment="1">
      <alignment vertical="center" shrinkToFit="1"/>
    </xf>
    <xf numFmtId="166" fontId="29" fillId="2" borderId="170" xfId="0" applyNumberFormat="1" applyFont="1" applyFill="1" applyBorder="1" applyAlignment="1">
      <alignment horizontal="center" vertical="center" shrinkToFit="1"/>
    </xf>
    <xf numFmtId="1" fontId="17" fillId="4" borderId="171" xfId="0" applyNumberFormat="1" applyFont="1" applyFill="1" applyBorder="1" applyAlignment="1">
      <alignment horizontal="center" vertical="center" shrinkToFit="1"/>
    </xf>
    <xf numFmtId="1" fontId="45" fillId="2" borderId="65" xfId="0" applyNumberFormat="1" applyFont="1" applyFill="1" applyBorder="1" applyAlignment="1">
      <alignment horizontal="center" vertical="center" shrinkToFit="1"/>
    </xf>
    <xf numFmtId="49" fontId="30" fillId="11" borderId="169" xfId="0" applyNumberFormat="1" applyFont="1" applyFill="1" applyBorder="1" applyAlignment="1">
      <alignment horizontal="center" vertical="center" shrinkToFit="1"/>
    </xf>
    <xf numFmtId="3" fontId="30" fillId="11" borderId="169" xfId="0" applyNumberFormat="1" applyFont="1" applyFill="1" applyBorder="1" applyAlignment="1">
      <alignment vertical="center" shrinkToFit="1"/>
    </xf>
    <xf numFmtId="1" fontId="34" fillId="2" borderId="64" xfId="0" applyNumberFormat="1" applyFont="1" applyFill="1" applyBorder="1" applyAlignment="1">
      <alignment vertical="center" shrinkToFit="1"/>
    </xf>
    <xf numFmtId="166" fontId="29" fillId="2" borderId="172" xfId="0" applyNumberFormat="1" applyFont="1" applyFill="1" applyBorder="1" applyAlignment="1">
      <alignment vertical="center" shrinkToFit="1"/>
    </xf>
    <xf numFmtId="49" fontId="24" fillId="10" borderId="165" xfId="0" applyNumberFormat="1" applyFont="1" applyFill="1" applyBorder="1" applyAlignment="1">
      <alignment horizontal="center" vertical="center" wrapText="1"/>
    </xf>
    <xf numFmtId="49" fontId="24" fillId="10" borderId="38" xfId="0" applyNumberFormat="1" applyFont="1" applyFill="1" applyBorder="1" applyAlignment="1">
      <alignment horizontal="center" vertical="center" wrapText="1"/>
    </xf>
    <xf numFmtId="49" fontId="55" fillId="0" borderId="89" xfId="0" applyNumberFormat="1" applyFont="1" applyFill="1" applyBorder="1" applyAlignment="1">
      <alignment horizontal="center" vertical="center" wrapText="1"/>
    </xf>
    <xf numFmtId="1" fontId="22" fillId="0" borderId="121" xfId="0" applyNumberFormat="1" applyFont="1" applyFill="1" applyBorder="1" applyAlignment="1">
      <alignment horizontal="right" vertical="center"/>
    </xf>
    <xf numFmtId="167" fontId="23" fillId="0" borderId="41" xfId="0" applyNumberFormat="1" applyFont="1" applyFill="1" applyBorder="1" applyAlignment="1">
      <alignment horizontal="center" vertical="center"/>
    </xf>
    <xf numFmtId="1" fontId="23" fillId="4" borderId="130" xfId="0" applyNumberFormat="1" applyFont="1" applyFill="1" applyBorder="1" applyAlignment="1">
      <alignment horizontal="center" vertical="center"/>
    </xf>
    <xf numFmtId="167" fontId="48" fillId="0" borderId="21" xfId="0" applyNumberFormat="1" applyFont="1" applyFill="1" applyBorder="1" applyAlignment="1">
      <alignment horizontal="center" vertical="center"/>
    </xf>
    <xf numFmtId="49" fontId="25" fillId="2" borderId="174" xfId="0" applyNumberFormat="1" applyFont="1" applyFill="1" applyBorder="1" applyAlignment="1">
      <alignment horizontal="center" vertical="center" shrinkToFit="1"/>
    </xf>
    <xf numFmtId="167" fontId="50" fillId="5" borderId="175" xfId="0" applyNumberFormat="1" applyFont="1" applyFill="1" applyBorder="1" applyAlignment="1">
      <alignment horizontal="right" vertical="center" shrinkToFit="1"/>
    </xf>
    <xf numFmtId="4" fontId="27" fillId="0" borderId="156" xfId="0" applyNumberFormat="1" applyFont="1" applyFill="1" applyBorder="1" applyAlignment="1">
      <alignment horizontal="right" shrinkToFit="1"/>
    </xf>
    <xf numFmtId="1" fontId="34" fillId="2" borderId="156" xfId="0" applyNumberFormat="1" applyFont="1" applyFill="1" applyBorder="1" applyAlignment="1">
      <alignment horizontal="right" vertical="center" shrinkToFit="1"/>
    </xf>
    <xf numFmtId="1" fontId="45" fillId="0" borderId="176" xfId="0" applyNumberFormat="1" applyFont="1" applyFill="1" applyBorder="1" applyAlignment="1">
      <alignment horizontal="center" vertical="center"/>
    </xf>
    <xf numFmtId="1" fontId="30" fillId="2" borderId="64" xfId="0" applyNumberFormat="1" applyFont="1" applyFill="1" applyBorder="1" applyAlignment="1">
      <alignment horizontal="center" vertical="center"/>
    </xf>
    <xf numFmtId="1" fontId="34" fillId="2" borderId="133" xfId="0" applyNumberFormat="1" applyFont="1" applyFill="1" applyBorder="1" applyAlignment="1">
      <alignment horizontal="right" vertical="center" shrinkToFit="1"/>
    </xf>
    <xf numFmtId="1" fontId="17" fillId="4" borderId="133" xfId="0" applyNumberFormat="1" applyFont="1" applyFill="1" applyBorder="1" applyAlignment="1">
      <alignment horizontal="center" vertical="center"/>
    </xf>
    <xf numFmtId="1" fontId="45" fillId="0" borderId="65" xfId="0" applyNumberFormat="1" applyFont="1" applyFill="1" applyBorder="1" applyAlignment="1">
      <alignment horizontal="center" vertical="center"/>
    </xf>
    <xf numFmtId="49" fontId="30" fillId="10" borderId="92" xfId="0" applyNumberFormat="1" applyFont="1" applyFill="1" applyBorder="1" applyAlignment="1">
      <alignment horizontal="center" vertical="center" shrinkToFit="1"/>
    </xf>
    <xf numFmtId="49" fontId="30" fillId="11" borderId="178" xfId="0" applyNumberFormat="1" applyFont="1" applyFill="1" applyBorder="1" applyAlignment="1">
      <alignment horizontal="center" vertical="center" shrinkToFit="1"/>
    </xf>
    <xf numFmtId="49" fontId="30" fillId="11" borderId="142" xfId="0" applyNumberFormat="1" applyFont="1" applyFill="1" applyBorder="1" applyAlignment="1">
      <alignment horizontal="center" vertical="center" shrinkToFit="1"/>
    </xf>
    <xf numFmtId="49" fontId="30" fillId="11" borderId="175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41" fillId="2" borderId="34" xfId="0" applyNumberFormat="1" applyFont="1" applyFill="1" applyBorder="1" applyAlignment="1">
      <alignment horizontal="center" vertical="center" shrinkToFit="1"/>
    </xf>
    <xf numFmtId="166" fontId="29" fillId="2" borderId="28" xfId="0" applyNumberFormat="1" applyFont="1" applyFill="1" applyBorder="1" applyAlignment="1">
      <alignment horizontal="center" vertical="center" shrinkToFit="1"/>
    </xf>
    <xf numFmtId="166" fontId="29" fillId="2" borderId="177" xfId="0" applyNumberFormat="1" applyFont="1" applyFill="1" applyBorder="1" applyAlignment="1">
      <alignment horizontal="center" vertical="center" shrinkToFit="1"/>
    </xf>
    <xf numFmtId="1" fontId="17" fillId="4" borderId="161" xfId="0" applyNumberFormat="1" applyFont="1" applyFill="1" applyBorder="1" applyAlignment="1">
      <alignment horizontal="center" vertical="center"/>
    </xf>
    <xf numFmtId="1" fontId="17" fillId="4" borderId="162" xfId="0" applyNumberFormat="1" applyFont="1" applyFill="1" applyBorder="1" applyAlignment="1">
      <alignment horizontal="center" vertical="center"/>
    </xf>
    <xf numFmtId="1" fontId="17" fillId="4" borderId="179" xfId="0" applyNumberFormat="1" applyFont="1" applyFill="1" applyBorder="1" applyAlignment="1">
      <alignment horizontal="center" vertical="center"/>
    </xf>
    <xf numFmtId="1" fontId="17" fillId="4" borderId="180" xfId="0" applyNumberFormat="1" applyFont="1" applyFill="1" applyBorder="1" applyAlignment="1">
      <alignment horizontal="center" vertical="center"/>
    </xf>
    <xf numFmtId="167" fontId="41" fillId="2" borderId="65" xfId="0" applyNumberFormat="1" applyFont="1" applyFill="1" applyBorder="1" applyAlignment="1">
      <alignment horizontal="center" vertical="center" shrinkToFit="1"/>
    </xf>
    <xf numFmtId="1" fontId="21" fillId="2" borderId="119" xfId="0" applyNumberFormat="1" applyFont="1" applyFill="1" applyBorder="1" applyAlignment="1">
      <alignment horizontal="right" vertical="center" shrinkToFit="1"/>
    </xf>
    <xf numFmtId="1" fontId="21" fillId="2" borderId="181" xfId="0" applyNumberFormat="1" applyFont="1" applyFill="1" applyBorder="1" applyAlignment="1">
      <alignment horizontal="right" vertical="center" shrinkToFit="1"/>
    </xf>
    <xf numFmtId="167" fontId="21" fillId="2" borderId="182" xfId="0" applyNumberFormat="1" applyFont="1" applyFill="1" applyBorder="1" applyAlignment="1">
      <alignment horizontal="center" vertical="center"/>
    </xf>
    <xf numFmtId="167" fontId="21" fillId="0" borderId="182" xfId="0" applyNumberFormat="1" applyFont="1" applyFill="1" applyBorder="1" applyAlignment="1">
      <alignment horizontal="center" vertical="center"/>
    </xf>
    <xf numFmtId="1" fontId="21" fillId="2" borderId="183" xfId="0" applyNumberFormat="1" applyFont="1" applyFill="1" applyBorder="1" applyAlignment="1">
      <alignment horizontal="right" vertical="center" shrinkToFit="1"/>
    </xf>
    <xf numFmtId="167" fontId="21" fillId="0" borderId="184" xfId="0" applyNumberFormat="1" applyFont="1" applyFill="1" applyBorder="1" applyAlignment="1">
      <alignment horizontal="center" vertical="center"/>
    </xf>
    <xf numFmtId="1" fontId="21" fillId="2" borderId="64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8" xfId="0" applyNumberFormat="1" applyFont="1" applyFill="1" applyBorder="1" applyAlignment="1">
      <alignment horizontal="center" vertical="center" shrinkToFit="1"/>
    </xf>
    <xf numFmtId="2" fontId="29" fillId="2" borderId="28" xfId="0" applyNumberFormat="1" applyFont="1" applyFill="1" applyBorder="1" applyAlignment="1">
      <alignment horizontal="center" vertical="center" shrinkToFit="1"/>
    </xf>
    <xf numFmtId="2" fontId="29" fillId="2" borderId="177" xfId="0" applyNumberFormat="1" applyFont="1" applyFill="1" applyBorder="1" applyAlignment="1">
      <alignment horizontal="center" vertical="center" shrinkToFit="1"/>
    </xf>
    <xf numFmtId="1" fontId="34" fillId="2" borderId="160" xfId="0" applyNumberFormat="1" applyFont="1" applyFill="1" applyBorder="1" applyAlignment="1">
      <alignment horizontal="right" vertical="center" shrinkToFit="1"/>
    </xf>
    <xf numFmtId="166" fontId="21" fillId="2" borderId="137" xfId="0" applyNumberFormat="1" applyFont="1" applyFill="1" applyBorder="1" applyAlignment="1">
      <alignment horizontal="right" vertical="center" shrinkToFit="1"/>
    </xf>
    <xf numFmtId="1" fontId="34" fillId="2" borderId="119" xfId="0" applyNumberFormat="1" applyFont="1" applyFill="1" applyBorder="1" applyAlignment="1">
      <alignment horizontal="right" vertical="center" shrinkToFit="1"/>
    </xf>
    <xf numFmtId="166" fontId="21" fillId="2" borderId="45" xfId="0" applyNumberFormat="1" applyFont="1" applyFill="1" applyBorder="1" applyAlignment="1">
      <alignment horizontal="right" vertical="center" shrinkToFit="1"/>
    </xf>
    <xf numFmtId="1" fontId="34" fillId="2" borderId="181" xfId="0" applyNumberFormat="1" applyFont="1" applyFill="1" applyBorder="1" applyAlignment="1">
      <alignment horizontal="right" vertical="center" shrinkToFit="1"/>
    </xf>
    <xf numFmtId="166" fontId="21" fillId="2" borderId="182" xfId="0" applyNumberFormat="1" applyFont="1" applyFill="1" applyBorder="1" applyAlignment="1">
      <alignment horizontal="right" vertical="center" shrinkToFit="1"/>
    </xf>
    <xf numFmtId="1" fontId="34" fillId="2" borderId="183" xfId="0" applyNumberFormat="1" applyFont="1" applyFill="1" applyBorder="1" applyAlignment="1">
      <alignment horizontal="right" vertical="center" shrinkToFit="1"/>
    </xf>
    <xf numFmtId="166" fontId="21" fillId="2" borderId="184" xfId="0" applyNumberFormat="1" applyFont="1" applyFill="1" applyBorder="1" applyAlignment="1">
      <alignment horizontal="right" vertical="center" shrinkToFit="1"/>
    </xf>
    <xf numFmtId="1" fontId="34" fillId="2" borderId="64" xfId="0" applyNumberFormat="1" applyFont="1" applyFill="1" applyBorder="1" applyAlignment="1">
      <alignment horizontal="right" vertical="center" shrinkToFit="1"/>
    </xf>
    <xf numFmtId="3" fontId="44" fillId="0" borderId="148" xfId="0" applyNumberFormat="1" applyFont="1" applyFill="1" applyBorder="1" applyAlignment="1">
      <alignment horizontal="right" vertical="center"/>
    </xf>
    <xf numFmtId="3" fontId="44" fillId="0" borderId="0" xfId="0" applyNumberFormat="1" applyFont="1" applyFill="1" applyBorder="1" applyAlignment="1">
      <alignment horizontal="right" vertical="center"/>
    </xf>
    <xf numFmtId="3" fontId="44" fillId="0" borderId="97" xfId="0" applyNumberFormat="1" applyFont="1" applyFill="1" applyBorder="1" applyAlignment="1">
      <alignment horizontal="right" vertical="center"/>
    </xf>
    <xf numFmtId="3" fontId="44" fillId="0" borderId="37" xfId="0" applyNumberFormat="1" applyFont="1" applyFill="1" applyBorder="1" applyAlignment="1">
      <alignment horizontal="right" vertical="center"/>
    </xf>
    <xf numFmtId="4" fontId="27" fillId="0" borderId="107" xfId="0" applyNumberFormat="1" applyFont="1" applyFill="1" applyBorder="1" applyAlignment="1">
      <alignment horizontal="right"/>
    </xf>
    <xf numFmtId="4" fontId="27" fillId="0" borderId="2" xfId="0" applyNumberFormat="1" applyFont="1" applyFill="1" applyBorder="1" applyAlignment="1">
      <alignment horizontal="right"/>
    </xf>
    <xf numFmtId="4" fontId="27" fillId="0" borderId="148" xfId="0" applyNumberFormat="1" applyFont="1" applyFill="1" applyBorder="1" applyAlignment="1">
      <alignment horizontal="right"/>
    </xf>
    <xf numFmtId="1" fontId="17" fillId="0" borderId="107" xfId="0" applyNumberFormat="1" applyFont="1" applyFill="1" applyBorder="1" applyAlignment="1">
      <alignment horizontal="center" vertical="center" shrinkToFit="1"/>
    </xf>
    <xf numFmtId="1" fontId="41" fillId="0" borderId="2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9" fillId="6" borderId="186" xfId="0" applyNumberFormat="1" applyFont="1" applyFill="1" applyBorder="1" applyAlignment="1">
      <alignment horizontal="center" vertical="center" wrapText="1"/>
    </xf>
    <xf numFmtId="167" fontId="49" fillId="6" borderId="165" xfId="0" applyNumberFormat="1" applyFont="1" applyFill="1" applyBorder="1" applyAlignment="1">
      <alignment horizontal="center" vertical="center" wrapText="1"/>
    </xf>
    <xf numFmtId="167" fontId="49" fillId="6" borderId="38" xfId="0" applyNumberFormat="1" applyFont="1" applyFill="1" applyBorder="1" applyAlignment="1">
      <alignment horizontal="center" vertical="center" wrapText="1"/>
    </xf>
    <xf numFmtId="167" fontId="49" fillId="6" borderId="122" xfId="0" applyNumberFormat="1" applyFont="1" applyFill="1" applyBorder="1" applyAlignment="1">
      <alignment horizontal="center" vertical="center" wrapText="1"/>
    </xf>
    <xf numFmtId="167" fontId="50" fillId="5" borderId="178" xfId="0" applyNumberFormat="1" applyFont="1" applyFill="1" applyBorder="1" applyAlignment="1">
      <alignment horizontal="right" vertical="center" shrinkToFit="1"/>
    </xf>
    <xf numFmtId="167" fontId="50" fillId="5" borderId="186" xfId="0" applyNumberFormat="1" applyFont="1" applyFill="1" applyBorder="1" applyAlignment="1">
      <alignment horizontal="right" vertical="center" shrinkToFit="1"/>
    </xf>
    <xf numFmtId="167" fontId="50" fillId="5" borderId="36" xfId="0" applyNumberFormat="1" applyFont="1" applyFill="1" applyBorder="1" applyAlignment="1">
      <alignment horizontal="right" vertical="center" shrinkToFit="1"/>
    </xf>
    <xf numFmtId="167" fontId="62" fillId="5" borderId="169" xfId="0" applyNumberFormat="1" applyFont="1" applyFill="1" applyBorder="1" applyAlignment="1">
      <alignment horizontal="right" vertical="center" shrinkToFit="1"/>
    </xf>
    <xf numFmtId="167" fontId="50" fillId="5" borderId="169" xfId="0" applyNumberFormat="1" applyFont="1" applyFill="1" applyBorder="1" applyAlignment="1">
      <alignment horizontal="right" vertical="center" shrinkToFit="1"/>
    </xf>
    <xf numFmtId="3" fontId="30" fillId="11" borderId="36" xfId="0" applyNumberFormat="1" applyFont="1" applyFill="1" applyBorder="1" applyAlignment="1">
      <alignment horizontal="right" vertical="center" shrinkToFit="1"/>
    </xf>
    <xf numFmtId="3" fontId="30" fillId="10" borderId="92" xfId="0" applyNumberFormat="1" applyFont="1" applyFill="1" applyBorder="1" applyAlignment="1">
      <alignment horizontal="right" vertical="center" shrinkToFit="1"/>
    </xf>
    <xf numFmtId="3" fontId="30" fillId="11" borderId="178" xfId="0" applyNumberFormat="1" applyFont="1" applyFill="1" applyBorder="1" applyAlignment="1">
      <alignment horizontal="right" vertical="center" shrinkToFit="1"/>
    </xf>
    <xf numFmtId="3" fontId="30" fillId="11" borderId="142" xfId="0" applyNumberFormat="1" applyFont="1" applyFill="1" applyBorder="1" applyAlignment="1">
      <alignment horizontal="right" vertical="center" shrinkToFit="1"/>
    </xf>
    <xf numFmtId="3" fontId="30" fillId="11" borderId="175" xfId="0" applyNumberFormat="1" applyFont="1" applyFill="1" applyBorder="1" applyAlignment="1">
      <alignment horizontal="right" vertical="center" shrinkToFit="1"/>
    </xf>
    <xf numFmtId="3" fontId="30" fillId="11" borderId="169" xfId="0" applyNumberFormat="1" applyFont="1" applyFill="1" applyBorder="1" applyAlignment="1">
      <alignment horizontal="right" vertical="center" shrinkToFit="1"/>
    </xf>
    <xf numFmtId="3" fontId="30" fillId="0" borderId="104" xfId="0" applyNumberFormat="1" applyFont="1" applyFill="1" applyBorder="1" applyAlignment="1">
      <alignment horizontal="center" vertical="center" shrinkToFit="1"/>
    </xf>
    <xf numFmtId="166" fontId="30" fillId="2" borderId="87" xfId="0" applyNumberFormat="1" applyFont="1" applyFill="1" applyBorder="1" applyAlignment="1">
      <alignment horizontal="right" vertical="center" shrinkToFit="1"/>
    </xf>
    <xf numFmtId="3" fontId="30" fillId="0" borderId="121" xfId="0" applyNumberFormat="1" applyFont="1" applyFill="1" applyBorder="1" applyAlignment="1">
      <alignment horizontal="center" vertical="center" shrinkToFit="1"/>
    </xf>
    <xf numFmtId="166" fontId="30" fillId="0" borderId="89" xfId="0" applyNumberFormat="1" applyFont="1" applyFill="1" applyBorder="1" applyAlignment="1">
      <alignment horizontal="right" vertical="center" shrinkToFit="1"/>
    </xf>
    <xf numFmtId="3" fontId="30" fillId="0" borderId="64" xfId="0" applyNumberFormat="1" applyFont="1" applyFill="1" applyBorder="1" applyAlignment="1">
      <alignment horizontal="center" vertical="center" shrinkToFit="1"/>
    </xf>
    <xf numFmtId="166" fontId="30" fillId="0" borderId="134" xfId="0" applyNumberFormat="1" applyFont="1" applyFill="1" applyBorder="1" applyAlignment="1">
      <alignment horizontal="right" vertical="center" shrinkToFit="1"/>
    </xf>
    <xf numFmtId="3" fontId="30" fillId="0" borderId="119" xfId="0" applyNumberFormat="1" applyFont="1" applyFill="1" applyBorder="1" applyAlignment="1">
      <alignment horizontal="center" vertical="center" shrinkToFit="1"/>
    </xf>
    <xf numFmtId="166" fontId="30" fillId="2" borderId="74" xfId="0" applyNumberFormat="1" applyFont="1" applyFill="1" applyBorder="1" applyAlignment="1">
      <alignment horizontal="right" vertical="center" shrinkToFit="1"/>
    </xf>
    <xf numFmtId="3" fontId="30" fillId="0" borderId="160" xfId="0" applyNumberFormat="1" applyFont="1" applyFill="1" applyBorder="1" applyAlignment="1">
      <alignment horizontal="center" vertical="center" shrinkToFit="1"/>
    </xf>
    <xf numFmtId="166" fontId="30" fillId="0" borderId="76" xfId="0" applyNumberFormat="1" applyFont="1" applyFill="1" applyBorder="1" applyAlignment="1">
      <alignment horizontal="right" vertical="center" shrinkToFit="1"/>
    </xf>
    <xf numFmtId="3" fontId="30" fillId="0" borderId="187" xfId="0" applyNumberFormat="1" applyFont="1" applyFill="1" applyBorder="1" applyAlignment="1">
      <alignment horizontal="center" vertical="center" shrinkToFit="1"/>
    </xf>
    <xf numFmtId="166" fontId="30" fillId="2" borderId="73" xfId="0" applyNumberFormat="1" applyFont="1" applyFill="1" applyBorder="1" applyAlignment="1">
      <alignment horizontal="right" vertical="center" shrinkToFit="1"/>
    </xf>
    <xf numFmtId="3" fontId="30" fillId="0" borderId="181" xfId="0" applyNumberFormat="1" applyFont="1" applyFill="1" applyBorder="1" applyAlignment="1">
      <alignment horizontal="center" vertical="center" shrinkToFit="1"/>
    </xf>
    <xf numFmtId="166" fontId="30" fillId="2" borderId="78" xfId="0" applyNumberFormat="1" applyFont="1" applyFill="1" applyBorder="1" applyAlignment="1">
      <alignment horizontal="right" vertical="center" shrinkToFit="1"/>
    </xf>
    <xf numFmtId="3" fontId="30" fillId="0" borderId="183" xfId="0" applyNumberFormat="1" applyFont="1" applyFill="1" applyBorder="1" applyAlignment="1">
      <alignment horizontal="center" vertical="center" shrinkToFit="1"/>
    </xf>
    <xf numFmtId="166" fontId="30" fillId="2" borderId="174" xfId="0" applyNumberFormat="1" applyFont="1" applyFill="1" applyBorder="1" applyAlignment="1">
      <alignment horizontal="right" vertical="center" shrinkToFit="1"/>
    </xf>
    <xf numFmtId="49" fontId="25" fillId="2" borderId="134" xfId="0" applyNumberFormat="1" applyFont="1" applyFill="1" applyBorder="1" applyAlignment="1">
      <alignment horizontal="center" vertical="center" shrinkToFit="1"/>
    </xf>
    <xf numFmtId="166" fontId="30" fillId="2" borderId="134" xfId="0" applyNumberFormat="1" applyFont="1" applyFill="1" applyBorder="1" applyAlignment="1">
      <alignment horizontal="right" vertical="center" shrinkToFit="1"/>
    </xf>
    <xf numFmtId="2" fontId="29" fillId="2" borderId="134" xfId="0" applyNumberFormat="1" applyFont="1" applyFill="1" applyBorder="1" applyAlignment="1">
      <alignment horizontal="center" vertical="center" shrinkToFit="1"/>
    </xf>
    <xf numFmtId="166" fontId="21" fillId="2" borderId="134" xfId="0" applyNumberFormat="1" applyFont="1" applyFill="1" applyBorder="1" applyAlignment="1">
      <alignment horizontal="right" vertical="center" shrinkToFit="1"/>
    </xf>
    <xf numFmtId="166" fontId="29" fillId="2" borderId="134" xfId="0" applyNumberFormat="1" applyFont="1" applyFill="1" applyBorder="1" applyAlignment="1">
      <alignment horizontal="center" vertical="center" shrinkToFit="1"/>
    </xf>
    <xf numFmtId="167" fontId="21" fillId="0" borderId="134" xfId="0" applyNumberFormat="1" applyFont="1" applyFill="1" applyBorder="1" applyAlignment="1">
      <alignment horizontal="center" vertical="center"/>
    </xf>
    <xf numFmtId="1" fontId="41" fillId="2" borderId="188" xfId="0" applyNumberFormat="1" applyFont="1" applyFill="1" applyBorder="1" applyAlignment="1">
      <alignment horizontal="right" vertical="center" shrinkToFit="1"/>
    </xf>
    <xf numFmtId="49" fontId="55" fillId="0" borderId="87" xfId="0" applyNumberFormat="1" applyFont="1" applyFill="1" applyBorder="1" applyAlignment="1">
      <alignment horizontal="center" vertical="center" wrapText="1"/>
    </xf>
    <xf numFmtId="167" fontId="48" fillId="0" borderId="99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3" fontId="30" fillId="10" borderId="165" xfId="0" applyNumberFormat="1" applyFont="1" applyFill="1" applyBorder="1" applyAlignment="1">
      <alignment vertical="center" shrinkToFit="1"/>
    </xf>
    <xf numFmtId="3" fontId="30" fillId="10" borderId="92" xfId="0" applyNumberFormat="1" applyFont="1" applyFill="1" applyBorder="1" applyAlignment="1">
      <alignment vertical="center" shrinkToFit="1"/>
    </xf>
    <xf numFmtId="3" fontId="30" fillId="10" borderId="68" xfId="0" applyNumberFormat="1" applyFont="1" applyFill="1" applyBorder="1" applyAlignment="1">
      <alignment vertical="center" shrinkToFit="1"/>
    </xf>
    <xf numFmtId="49" fontId="30" fillId="10" borderId="29" xfId="0" applyNumberFormat="1" applyFont="1" applyFill="1" applyBorder="1" applyAlignment="1">
      <alignment horizontal="center" vertical="center" shrinkToFit="1"/>
    </xf>
    <xf numFmtId="1" fontId="35" fillId="0" borderId="37" xfId="0" applyNumberFormat="1" applyFont="1" applyFill="1" applyBorder="1" applyAlignment="1">
      <alignment horizontal="right" vertical="center" shrinkToFit="1"/>
    </xf>
    <xf numFmtId="166" fontId="17" fillId="0" borderId="39" xfId="0" applyNumberFormat="1" applyFont="1" applyFill="1" applyBorder="1" applyAlignment="1">
      <alignment vertical="center" shrinkToFit="1"/>
    </xf>
    <xf numFmtId="1" fontId="35" fillId="0" borderId="114" xfId="0" applyNumberFormat="1" applyFont="1" applyFill="1" applyBorder="1" applyAlignment="1">
      <alignment vertical="center" shrinkToFit="1"/>
    </xf>
    <xf numFmtId="0" fontId="4" fillId="0" borderId="18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32" fillId="0" borderId="109" xfId="0" applyFont="1" applyFill="1" applyBorder="1" applyAlignment="1">
      <alignment horizontal="center"/>
    </xf>
    <xf numFmtId="0" fontId="32" fillId="0" borderId="23" xfId="0" applyFont="1" applyFill="1" applyBorder="1" applyAlignment="1">
      <alignment horizontal="center"/>
    </xf>
    <xf numFmtId="0" fontId="32" fillId="0" borderId="189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30" xfId="0" applyFont="1" applyFill="1" applyBorder="1" applyAlignment="1">
      <alignment horizontal="center"/>
    </xf>
    <xf numFmtId="0" fontId="32" fillId="0" borderId="42" xfId="0" applyFont="1" applyFill="1" applyBorder="1" applyAlignment="1">
      <alignment horizontal="center"/>
    </xf>
    <xf numFmtId="0" fontId="32" fillId="0" borderId="101" xfId="0" applyFont="1" applyFill="1" applyBorder="1" applyAlignment="1">
      <alignment horizontal="center"/>
    </xf>
    <xf numFmtId="0" fontId="32" fillId="0" borderId="154" xfId="0" applyFont="1" applyFill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42" xfId="0" applyFont="1" applyBorder="1" applyAlignment="1">
      <alignment horizontal="center"/>
    </xf>
    <xf numFmtId="0" fontId="32" fillId="0" borderId="109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5" xfId="0" applyFont="1" applyFill="1" applyBorder="1" applyAlignment="1">
      <alignment horizontal="center"/>
    </xf>
    <xf numFmtId="0" fontId="32" fillId="0" borderId="93" xfId="0" applyFont="1" applyBorder="1" applyAlignment="1">
      <alignment horizontal="center"/>
    </xf>
    <xf numFmtId="0" fontId="32" fillId="0" borderId="140" xfId="0" applyFont="1" applyFill="1" applyBorder="1" applyAlignment="1">
      <alignment horizontal="center"/>
    </xf>
    <xf numFmtId="0" fontId="32" fillId="0" borderId="190" xfId="0" applyFont="1" applyBorder="1" applyAlignment="1">
      <alignment horizontal="center"/>
    </xf>
    <xf numFmtId="0" fontId="32" fillId="0" borderId="173" xfId="0" applyFont="1" applyBorder="1" applyAlignment="1">
      <alignment horizontal="center"/>
    </xf>
    <xf numFmtId="0" fontId="32" fillId="0" borderId="65" xfId="0" applyFont="1" applyBorder="1" applyAlignment="1">
      <alignment horizontal="center"/>
    </xf>
    <xf numFmtId="0" fontId="26" fillId="0" borderId="195" xfId="0" applyFont="1" applyFill="1" applyBorder="1" applyAlignment="1">
      <alignment horizontal="center" vertical="center" wrapText="1"/>
    </xf>
    <xf numFmtId="0" fontId="26" fillId="0" borderId="117" xfId="0" applyFont="1" applyFill="1" applyBorder="1" applyAlignment="1">
      <alignment horizontal="left" vertical="center" wrapText="1"/>
    </xf>
    <xf numFmtId="0" fontId="26" fillId="0" borderId="139" xfId="0" applyFont="1" applyFill="1" applyBorder="1" applyAlignment="1">
      <alignment horizontal="left" vertical="center" wrapText="1"/>
    </xf>
    <xf numFmtId="0" fontId="26" fillId="0" borderId="143" xfId="0" applyFont="1" applyFill="1" applyBorder="1" applyAlignment="1">
      <alignment horizontal="center" vertical="center" wrapText="1"/>
    </xf>
    <xf numFmtId="0" fontId="31" fillId="0" borderId="144" xfId="0" applyFont="1" applyFill="1" applyBorder="1" applyAlignment="1">
      <alignment horizontal="left" vertical="center"/>
    </xf>
    <xf numFmtId="0" fontId="31" fillId="0" borderId="153" xfId="0" applyFont="1" applyFill="1" applyBorder="1" applyAlignment="1">
      <alignment horizontal="left" vertical="center"/>
    </xf>
    <xf numFmtId="0" fontId="31" fillId="0" borderId="196" xfId="0" applyFont="1" applyFill="1" applyBorder="1" applyAlignment="1">
      <alignment horizontal="left" vertical="center"/>
    </xf>
    <xf numFmtId="0" fontId="31" fillId="0" borderId="197" xfId="0" applyFont="1" applyFill="1" applyBorder="1" applyAlignment="1">
      <alignment horizontal="left" vertical="center"/>
    </xf>
    <xf numFmtId="0" fontId="31" fillId="0" borderId="140" xfId="0" applyFont="1" applyFill="1" applyBorder="1" applyAlignment="1">
      <alignment horizontal="left" vertical="center"/>
    </xf>
    <xf numFmtId="0" fontId="31" fillId="0" borderId="143" xfId="0" applyFont="1" applyFill="1" applyBorder="1" applyAlignment="1">
      <alignment horizontal="left" vertical="center"/>
    </xf>
    <xf numFmtId="0" fontId="31" fillId="0" borderId="93" xfId="0" applyFont="1" applyFill="1" applyBorder="1" applyAlignment="1">
      <alignment horizontal="left" vertical="center"/>
    </xf>
    <xf numFmtId="0" fontId="31" fillId="0" borderId="95" xfId="0" applyFont="1" applyFill="1" applyBorder="1" applyAlignment="1">
      <alignment horizontal="left" vertical="center"/>
    </xf>
    <xf numFmtId="0" fontId="31" fillId="0" borderId="198" xfId="0" applyFont="1" applyFill="1" applyBorder="1" applyAlignment="1">
      <alignment horizontal="left" vertical="center"/>
    </xf>
    <xf numFmtId="0" fontId="31" fillId="0" borderId="199" xfId="0" applyFont="1" applyFill="1" applyBorder="1" applyAlignment="1">
      <alignment horizontal="left" vertical="center"/>
    </xf>
    <xf numFmtId="0" fontId="31" fillId="0" borderId="200" xfId="0" applyFont="1" applyFill="1" applyBorder="1" applyAlignment="1">
      <alignment horizontal="left" vertical="center"/>
    </xf>
    <xf numFmtId="0" fontId="31" fillId="0" borderId="192" xfId="0" applyFont="1" applyFill="1" applyBorder="1" applyAlignment="1">
      <alignment horizontal="left" vertical="center"/>
    </xf>
    <xf numFmtId="0" fontId="31" fillId="0" borderId="201" xfId="0" applyFont="1" applyFill="1" applyBorder="1" applyAlignment="1">
      <alignment horizontal="left" vertical="center"/>
    </xf>
    <xf numFmtId="0" fontId="31" fillId="0" borderId="139" xfId="0" applyFont="1" applyFill="1" applyBorder="1" applyAlignment="1">
      <alignment horizontal="left" vertical="center"/>
    </xf>
    <xf numFmtId="0" fontId="31" fillId="0" borderId="144" xfId="0" applyFont="1" applyBorder="1" applyAlignment="1">
      <alignment horizontal="left" vertical="center"/>
    </xf>
    <xf numFmtId="0" fontId="31" fillId="0" borderId="117" xfId="0" applyFont="1" applyFill="1" applyBorder="1" applyAlignment="1">
      <alignment horizontal="left" vertical="center"/>
    </xf>
    <xf numFmtId="0" fontId="31" fillId="0" borderId="65" xfId="0" applyFont="1" applyFill="1" applyBorder="1" applyAlignment="1">
      <alignment horizontal="left" vertical="center"/>
    </xf>
    <xf numFmtId="0" fontId="31" fillId="0" borderId="93" xfId="0" applyFont="1" applyBorder="1" applyAlignment="1">
      <alignment horizontal="left" vertical="center"/>
    </xf>
    <xf numFmtId="1" fontId="30" fillId="0" borderId="187" xfId="0" applyNumberFormat="1" applyFont="1" applyFill="1" applyBorder="1" applyAlignment="1">
      <alignment horizontal="center" vertical="center"/>
    </xf>
    <xf numFmtId="0" fontId="31" fillId="0" borderId="117" xfId="0" applyFont="1" applyBorder="1" applyAlignment="1">
      <alignment horizontal="left" vertical="center"/>
    </xf>
    <xf numFmtId="1" fontId="30" fillId="2" borderId="181" xfId="0" applyNumberFormat="1" applyFont="1" applyFill="1" applyBorder="1" applyAlignment="1">
      <alignment horizontal="center" vertical="center"/>
    </xf>
    <xf numFmtId="0" fontId="31" fillId="0" borderId="190" xfId="0" applyFont="1" applyBorder="1" applyAlignment="1">
      <alignment horizontal="left" vertical="center"/>
    </xf>
    <xf numFmtId="1" fontId="30" fillId="2" borderId="183" xfId="0" applyNumberFormat="1" applyFont="1" applyFill="1" applyBorder="1" applyAlignment="1">
      <alignment horizontal="center" vertical="center"/>
    </xf>
    <xf numFmtId="0" fontId="31" fillId="0" borderId="173" xfId="0" applyFont="1" applyBorder="1" applyAlignment="1">
      <alignment horizontal="left" vertical="center"/>
    </xf>
    <xf numFmtId="0" fontId="31" fillId="0" borderId="65" xfId="0" applyFont="1" applyBorder="1" applyAlignment="1">
      <alignment horizontal="left" vertical="center"/>
    </xf>
    <xf numFmtId="167" fontId="51" fillId="5" borderId="165" xfId="0" applyNumberFormat="1" applyFont="1" applyFill="1" applyBorder="1" applyAlignment="1">
      <alignment horizontal="right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1" fontId="29" fillId="0" borderId="168" xfId="0" applyNumberFormat="1" applyFont="1" applyFill="1" applyBorder="1" applyAlignment="1">
      <alignment vertical="center" shrinkToFit="1"/>
    </xf>
    <xf numFmtId="1" fontId="17" fillId="4" borderId="111" xfId="0" applyNumberFormat="1" applyFont="1" applyFill="1" applyBorder="1" applyAlignment="1">
      <alignment horizontal="center" vertical="center"/>
    </xf>
    <xf numFmtId="1" fontId="45" fillId="0" borderId="109" xfId="0" applyNumberFormat="1" applyFont="1" applyFill="1" applyBorder="1" applyAlignment="1">
      <alignment horizontal="center" vertical="center" shrinkToFit="1"/>
    </xf>
    <xf numFmtId="1" fontId="17" fillId="4" borderId="202" xfId="0" applyNumberFormat="1" applyFont="1" applyFill="1" applyBorder="1" applyAlignment="1">
      <alignment horizontal="center" vertical="center"/>
    </xf>
    <xf numFmtId="1" fontId="45" fillId="0" borderId="203" xfId="0" applyNumberFormat="1" applyFont="1" applyFill="1" applyBorder="1" applyAlignment="1">
      <alignment horizontal="center" vertical="center" shrinkToFit="1"/>
    </xf>
    <xf numFmtId="1" fontId="17" fillId="2" borderId="64" xfId="0" applyNumberFormat="1" applyFont="1" applyFill="1" applyBorder="1" applyAlignment="1">
      <alignment horizontal="right" vertical="center" shrinkToFit="1"/>
    </xf>
    <xf numFmtId="167" fontId="17" fillId="2" borderId="172" xfId="0" applyNumberFormat="1" applyFont="1" applyFill="1" applyBorder="1" applyAlignment="1">
      <alignment horizontal="center" vertical="center" shrinkToFit="1"/>
    </xf>
    <xf numFmtId="1" fontId="17" fillId="4" borderId="204" xfId="0" applyNumberFormat="1" applyFont="1" applyFill="1" applyBorder="1" applyAlignment="1">
      <alignment horizontal="center" vertical="center" shrinkToFit="1"/>
    </xf>
    <xf numFmtId="1" fontId="45" fillId="2" borderId="172" xfId="0" applyNumberFormat="1" applyFont="1" applyFill="1" applyBorder="1" applyAlignment="1">
      <alignment horizontal="center" vertical="center" shrinkToFit="1"/>
    </xf>
    <xf numFmtId="1" fontId="35" fillId="0" borderId="107" xfId="0" applyNumberFormat="1" applyFont="1" applyFill="1" applyBorder="1" applyAlignment="1">
      <alignment vertical="center" shrinkToFit="1"/>
    </xf>
    <xf numFmtId="166" fontId="35" fillId="0" borderId="113" xfId="0" applyNumberFormat="1" applyFont="1" applyFill="1" applyBorder="1" applyAlignment="1">
      <alignment horizontal="center" vertical="center" shrinkToFit="1"/>
    </xf>
    <xf numFmtId="0" fontId="31" fillId="0" borderId="143" xfId="0" applyFont="1" applyBorder="1" applyAlignment="1">
      <alignment horizontal="left" vertical="center"/>
    </xf>
    <xf numFmtId="49" fontId="30" fillId="11" borderId="29" xfId="0" applyNumberFormat="1" applyFont="1" applyFill="1" applyBorder="1" applyAlignment="1">
      <alignment horizontal="center" vertical="center" wrapText="1" shrinkToFit="1"/>
    </xf>
    <xf numFmtId="1" fontId="17" fillId="0" borderId="148" xfId="0" applyNumberFormat="1" applyFont="1" applyFill="1" applyBorder="1" applyAlignment="1">
      <alignment horizontal="center" vertical="center" shrinkToFit="1"/>
    </xf>
    <xf numFmtId="0" fontId="65" fillId="0" borderId="117" xfId="0" applyFont="1" applyBorder="1"/>
    <xf numFmtId="49" fontId="30" fillId="11" borderId="19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66" fontId="17" fillId="0" borderId="86" xfId="0" applyNumberFormat="1" applyFont="1" applyFill="1" applyBorder="1" applyAlignment="1">
      <alignment horizontal="center" vertical="center"/>
    </xf>
    <xf numFmtId="1" fontId="41" fillId="0" borderId="6" xfId="0" applyNumberFormat="1" applyFont="1" applyFill="1" applyBorder="1" applyAlignment="1">
      <alignment horizontal="right" vertical="center"/>
    </xf>
    <xf numFmtId="167" fontId="41" fillId="0" borderId="21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45" fillId="0" borderId="20" xfId="0" applyNumberFormat="1" applyFont="1" applyFill="1" applyBorder="1" applyAlignment="1">
      <alignment horizontal="center" vertical="center"/>
    </xf>
    <xf numFmtId="1" fontId="60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7" xfId="0" applyNumberFormat="1" applyFont="1" applyFill="1" applyBorder="1" applyAlignment="1">
      <alignment horizontal="center" vertical="center" shrinkToFit="1"/>
    </xf>
    <xf numFmtId="3" fontId="24" fillId="0" borderId="48" xfId="0" applyNumberFormat="1" applyFont="1" applyFill="1" applyBorder="1" applyAlignment="1">
      <alignment horizontal="center" vertical="center" shrinkToFit="1"/>
    </xf>
    <xf numFmtId="0" fontId="31" fillId="0" borderId="70" xfId="0" applyFont="1" applyFill="1" applyBorder="1" applyAlignment="1">
      <alignment horizontal="left" vertical="center"/>
    </xf>
    <xf numFmtId="167" fontId="28" fillId="5" borderId="68" xfId="0" applyNumberFormat="1" applyFont="1" applyFill="1" applyBorder="1" applyAlignment="1">
      <alignment horizontal="right" vertical="center" shrinkToFit="1"/>
    </xf>
    <xf numFmtId="1" fontId="17" fillId="4" borderId="49" xfId="0" applyNumberFormat="1" applyFont="1" applyFill="1" applyBorder="1" applyAlignment="1">
      <alignment horizontal="center" vertical="center" shrinkToFit="1"/>
    </xf>
    <xf numFmtId="1" fontId="45" fillId="0" borderId="70" xfId="0" applyNumberFormat="1" applyFont="1" applyFill="1" applyBorder="1" applyAlignment="1">
      <alignment horizontal="center" vertical="center" shrinkToFit="1"/>
    </xf>
    <xf numFmtId="2" fontId="21" fillId="0" borderId="86" xfId="0" applyNumberFormat="1" applyFont="1" applyFill="1" applyBorder="1" applyAlignment="1">
      <alignment horizontal="center" vertical="center" shrinkToFit="1"/>
    </xf>
    <xf numFmtId="2" fontId="21" fillId="0" borderId="84" xfId="0" applyNumberFormat="1" applyFont="1" applyFill="1" applyBorder="1" applyAlignment="1">
      <alignment horizontal="center" vertical="center" shrinkToFit="1"/>
    </xf>
    <xf numFmtId="2" fontId="21" fillId="0" borderId="132" xfId="0" applyNumberFormat="1" applyFont="1" applyFill="1" applyBorder="1" applyAlignment="1">
      <alignment horizontal="center" vertical="center" shrinkToFit="1"/>
    </xf>
    <xf numFmtId="2" fontId="21" fillId="0" borderId="205" xfId="0" applyNumberFormat="1" applyFont="1" applyFill="1" applyBorder="1" applyAlignment="1">
      <alignment horizontal="center" vertical="center" shrinkToFit="1"/>
    </xf>
    <xf numFmtId="1" fontId="41" fillId="2" borderId="105" xfId="0" applyNumberFormat="1" applyFont="1" applyFill="1" applyBorder="1" applyAlignment="1">
      <alignment horizontal="right" vertical="center" shrinkToFit="1"/>
    </xf>
    <xf numFmtId="167" fontId="41" fillId="2" borderId="137" xfId="0" applyNumberFormat="1" applyFont="1" applyFill="1" applyBorder="1" applyAlignment="1">
      <alignment horizontal="center" vertical="center" shrinkToFit="1"/>
    </xf>
    <xf numFmtId="1" fontId="41" fillId="2" borderId="160" xfId="0" applyNumberFormat="1" applyFont="1" applyFill="1" applyBorder="1" applyAlignment="1">
      <alignment horizontal="right" vertical="center" shrinkToFit="1"/>
    </xf>
    <xf numFmtId="1" fontId="61" fillId="2" borderId="114" xfId="0" applyNumberFormat="1" applyFont="1" applyFill="1" applyBorder="1" applyAlignment="1">
      <alignment horizontal="right" vertical="center" shrinkToFit="1"/>
    </xf>
    <xf numFmtId="16" fontId="28" fillId="5" borderId="36" xfId="0" applyNumberFormat="1" applyFont="1" applyFill="1" applyBorder="1" applyAlignment="1">
      <alignment horizontal="right" vertical="center" shrinkToFit="1"/>
    </xf>
    <xf numFmtId="49" fontId="30" fillId="10" borderId="111" xfId="0" applyNumberFormat="1" applyFont="1" applyFill="1" applyBorder="1" applyAlignment="1">
      <alignment horizontal="center" vertical="center"/>
    </xf>
    <xf numFmtId="3" fontId="30" fillId="10" borderId="110" xfId="0" applyNumberFormat="1" applyFont="1" applyFill="1" applyBorder="1" applyAlignment="1">
      <alignment horizontal="right" vertical="center" shrinkToFit="1"/>
    </xf>
    <xf numFmtId="0" fontId="41" fillId="0" borderId="112" xfId="0" applyFont="1" applyFill="1" applyBorder="1" applyAlignment="1">
      <alignment horizontal="center" vertical="center"/>
    </xf>
    <xf numFmtId="166" fontId="17" fillId="0" borderId="206" xfId="0" applyNumberFormat="1" applyFont="1" applyFill="1" applyBorder="1" applyAlignment="1">
      <alignment horizontal="center" vertical="center"/>
    </xf>
    <xf numFmtId="1" fontId="41" fillId="0" borderId="110" xfId="0" applyNumberFormat="1" applyFont="1" applyFill="1" applyBorder="1" applyAlignment="1">
      <alignment horizontal="right" vertical="center"/>
    </xf>
    <xf numFmtId="167" fontId="41" fillId="0" borderId="113" xfId="0" applyNumberFormat="1" applyFont="1" applyFill="1" applyBorder="1" applyAlignment="1">
      <alignment horizontal="center" vertical="center"/>
    </xf>
    <xf numFmtId="1" fontId="17" fillId="4" borderId="168" xfId="0" applyNumberFormat="1" applyFont="1" applyFill="1" applyBorder="1" applyAlignment="1">
      <alignment horizontal="center" vertical="center"/>
    </xf>
    <xf numFmtId="1" fontId="45" fillId="0" borderId="1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1" fontId="5" fillId="0" borderId="48" xfId="0" applyNumberFormat="1" applyFont="1" applyFill="1" applyBorder="1" applyAlignment="1">
      <alignment vertical="center" shrinkToFit="1"/>
    </xf>
    <xf numFmtId="1" fontId="35" fillId="0" borderId="48" xfId="0" applyNumberFormat="1" applyFont="1" applyFill="1" applyBorder="1" applyAlignment="1">
      <alignment horizontal="right" vertical="center" shrinkToFit="1"/>
    </xf>
    <xf numFmtId="166" fontId="17" fillId="0" borderId="50" xfId="0" applyNumberFormat="1" applyFont="1" applyFill="1" applyBorder="1" applyAlignment="1">
      <alignment vertical="center" shrinkToFit="1"/>
    </xf>
    <xf numFmtId="1" fontId="17" fillId="0" borderId="49" xfId="0" applyNumberFormat="1" applyFont="1" applyFill="1" applyBorder="1" applyAlignment="1">
      <alignment horizontal="right" vertical="center" shrinkToFit="1"/>
    </xf>
    <xf numFmtId="2" fontId="29" fillId="0" borderId="39" xfId="0" applyNumberFormat="1" applyFont="1" applyFill="1" applyBorder="1" applyAlignment="1">
      <alignment horizontal="center" vertical="center" shrinkToFit="1"/>
    </xf>
    <xf numFmtId="167" fontId="23" fillId="5" borderId="106" xfId="0" applyNumberFormat="1" applyFont="1" applyFill="1" applyBorder="1" applyAlignment="1">
      <alignment horizontal="right" vertical="center" shrinkToFit="1"/>
    </xf>
    <xf numFmtId="1" fontId="5" fillId="0" borderId="110" xfId="0" applyNumberFormat="1" applyFont="1" applyFill="1" applyBorder="1" applyAlignment="1">
      <alignment vertical="center" shrinkToFit="1"/>
    </xf>
    <xf numFmtId="166" fontId="21" fillId="0" borderId="113" xfId="0" applyNumberFormat="1" applyFont="1" applyFill="1" applyBorder="1" applyAlignment="1">
      <alignment horizontal="center" vertical="center" shrinkToFit="1"/>
    </xf>
    <xf numFmtId="1" fontId="17" fillId="0" borderId="168" xfId="0" applyNumberFormat="1" applyFont="1" applyFill="1" applyBorder="1" applyAlignment="1">
      <alignment horizontal="right"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167" fontId="21" fillId="0" borderId="124" xfId="0" applyNumberFormat="1" applyFont="1" applyFill="1" applyBorder="1" applyAlignment="1">
      <alignment horizontal="center" vertical="center" shrinkToFit="1"/>
    </xf>
    <xf numFmtId="49" fontId="30" fillId="11" borderId="166" xfId="0" applyNumberFormat="1" applyFont="1" applyFill="1" applyBorder="1" applyAlignment="1">
      <alignment horizontal="center" vertical="center" shrinkToFit="1"/>
    </xf>
    <xf numFmtId="49" fontId="30" fillId="11" borderId="127" xfId="0" applyNumberFormat="1" applyFont="1" applyFill="1" applyBorder="1" applyAlignment="1">
      <alignment horizontal="center" vertical="center" shrinkToFit="1"/>
    </xf>
    <xf numFmtId="1" fontId="34" fillId="0" borderId="49" xfId="0" applyNumberFormat="1" applyFont="1" applyFill="1" applyBorder="1" applyAlignment="1">
      <alignment vertical="center" shrinkToFit="1"/>
    </xf>
    <xf numFmtId="166" fontId="29" fillId="0" borderId="51" xfId="0" applyNumberFormat="1" applyFont="1" applyFill="1" applyBorder="1" applyAlignment="1">
      <alignment horizontal="center" vertical="center" shrinkToFit="1"/>
    </xf>
    <xf numFmtId="1" fontId="41" fillId="0" borderId="52" xfId="0" applyNumberFormat="1" applyFont="1" applyFill="1" applyBorder="1" applyAlignment="1">
      <alignment horizontal="right" vertical="center" shrinkToFit="1"/>
    </xf>
    <xf numFmtId="167" fontId="41" fillId="0" borderId="51" xfId="0" applyNumberFormat="1" applyFont="1" applyFill="1" applyBorder="1" applyAlignment="1">
      <alignment horizontal="center" vertical="center" shrinkToFit="1"/>
    </xf>
    <xf numFmtId="1" fontId="41" fillId="0" borderId="146" xfId="0" applyNumberFormat="1" applyFont="1" applyFill="1" applyBorder="1" applyAlignment="1">
      <alignment vertical="center" shrinkToFit="1"/>
    </xf>
    <xf numFmtId="1" fontId="61" fillId="0" borderId="138" xfId="0" applyNumberFormat="1" applyFont="1" applyFill="1" applyBorder="1" applyAlignment="1">
      <alignment horizontal="right" vertical="center" shrinkToFit="1"/>
    </xf>
    <xf numFmtId="49" fontId="30" fillId="11" borderId="158" xfId="0" applyNumberFormat="1" applyFont="1" applyFill="1" applyBorder="1" applyAlignment="1">
      <alignment horizontal="center" vertical="center" wrapText="1" shrinkToFit="1"/>
    </xf>
    <xf numFmtId="1" fontId="41" fillId="0" borderId="130" xfId="0" applyNumberFormat="1" applyFont="1" applyFill="1" applyBorder="1" applyAlignment="1">
      <alignment horizontal="right" vertical="center" shrinkToFit="1"/>
    </xf>
    <xf numFmtId="1" fontId="41" fillId="0" borderId="114" xfId="0" applyNumberFormat="1" applyFont="1" applyFill="1" applyBorder="1" applyAlignment="1">
      <alignment horizontal="right" vertical="center" shrinkToFit="1"/>
    </xf>
    <xf numFmtId="1" fontId="64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7" xfId="0" applyNumberFormat="1" applyFont="1" applyFill="1" applyBorder="1" applyAlignment="1">
      <alignment vertical="center" shrinkToFit="1"/>
    </xf>
    <xf numFmtId="2" fontId="24" fillId="0" borderId="211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7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97" xfId="0" applyFont="1" applyFill="1" applyBorder="1"/>
    <xf numFmtId="0" fontId="40" fillId="0" borderId="37" xfId="0" applyFont="1" applyFill="1" applyBorder="1"/>
    <xf numFmtId="0" fontId="40" fillId="0" borderId="107" xfId="0" applyFont="1" applyFill="1" applyBorder="1"/>
    <xf numFmtId="0" fontId="56" fillId="0" borderId="107" xfId="0" applyFont="1" applyFill="1" applyBorder="1"/>
    <xf numFmtId="2" fontId="24" fillId="0" borderId="97" xfId="0" applyNumberFormat="1" applyFont="1" applyFill="1" applyBorder="1" applyAlignment="1">
      <alignment vertical="center" shrinkToFit="1"/>
    </xf>
    <xf numFmtId="2" fontId="24" fillId="0" borderId="48" xfId="0" applyNumberFormat="1" applyFont="1" applyFill="1" applyBorder="1" applyAlignment="1">
      <alignment vertical="center" shrinkToFit="1"/>
    </xf>
    <xf numFmtId="2" fontId="24" fillId="0" borderId="110" xfId="0" applyNumberFormat="1" applyFont="1" applyFill="1" applyBorder="1" applyAlignment="1">
      <alignment vertical="center" shrinkToFit="1"/>
    </xf>
    <xf numFmtId="2" fontId="24" fillId="0" borderId="107" xfId="0" applyNumberFormat="1" applyFont="1" applyFill="1" applyBorder="1" applyAlignment="1">
      <alignment horizontal="left" vertical="center" shrinkToFit="1"/>
    </xf>
    <xf numFmtId="2" fontId="24" fillId="0" borderId="17" xfId="0" applyNumberFormat="1" applyFont="1" applyFill="1" applyBorder="1" applyAlignment="1">
      <alignment vertical="center" shrinkToFit="1"/>
    </xf>
    <xf numFmtId="2" fontId="24" fillId="0" borderId="33" xfId="0" applyNumberFormat="1" applyFont="1" applyFill="1" applyBorder="1" applyAlignment="1">
      <alignment vertical="center" shrinkToFit="1"/>
    </xf>
    <xf numFmtId="2" fontId="24" fillId="0" borderId="31" xfId="0" applyNumberFormat="1" applyFont="1" applyFill="1" applyBorder="1" applyAlignment="1">
      <alignment vertical="center" shrinkToFit="1"/>
    </xf>
    <xf numFmtId="2" fontId="24" fillId="0" borderId="133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26" xfId="0" applyNumberFormat="1" applyFont="1" applyFill="1" applyBorder="1" applyAlignment="1">
      <alignment vertical="center" shrinkToFit="1"/>
    </xf>
    <xf numFmtId="2" fontId="24" fillId="0" borderId="156" xfId="0" applyNumberFormat="1" applyFont="1" applyFill="1" applyBorder="1" applyAlignment="1">
      <alignment vertical="center" shrinkToFit="1"/>
    </xf>
    <xf numFmtId="0" fontId="24" fillId="0" borderId="37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104" xfId="0" applyFont="1" applyFill="1" applyBorder="1" applyAlignment="1">
      <alignment horizontal="left" vertical="center" wrapText="1"/>
    </xf>
    <xf numFmtId="0" fontId="24" fillId="0" borderId="97" xfId="0" applyFont="1" applyFill="1" applyBorder="1" applyAlignment="1">
      <alignment horizontal="left" vertical="center" wrapText="1"/>
    </xf>
    <xf numFmtId="0" fontId="24" fillId="0" borderId="12" xfId="4" applyNumberFormat="1" applyFont="1" applyFill="1" applyBorder="1" applyAlignment="1" applyProtection="1">
      <alignment horizontal="left" vertical="center" shrinkToFit="1"/>
      <protection locked="0"/>
    </xf>
    <xf numFmtId="49" fontId="24" fillId="0" borderId="107" xfId="0" applyNumberFormat="1" applyFont="1" applyFill="1" applyBorder="1" applyAlignment="1">
      <alignment horizontal="left" vertical="center" shrinkToFit="1"/>
    </xf>
    <xf numFmtId="49" fontId="24" fillId="0" borderId="48" xfId="0" applyNumberFormat="1" applyFont="1" applyFill="1" applyBorder="1" applyAlignment="1">
      <alignment horizontal="left" vertical="center" shrinkToFit="1"/>
    </xf>
    <xf numFmtId="49" fontId="24" fillId="0" borderId="37" xfId="0" applyNumberFormat="1" applyFont="1" applyFill="1" applyBorder="1" applyAlignment="1">
      <alignment horizontal="left" vertical="center" shrinkToFit="1"/>
    </xf>
    <xf numFmtId="49" fontId="24" fillId="0" borderId="12" xfId="0" applyNumberFormat="1" applyFont="1" applyFill="1" applyBorder="1" applyAlignment="1">
      <alignment horizontal="left" vertical="center" shrinkToFit="1"/>
    </xf>
    <xf numFmtId="49" fontId="24" fillId="0" borderId="0" xfId="0" applyNumberFormat="1" applyFont="1" applyFill="1" applyBorder="1" applyAlignment="1">
      <alignment horizontal="left" vertical="center" shrinkToFit="1"/>
    </xf>
    <xf numFmtId="2" fontId="25" fillId="0" borderId="0" xfId="0" applyNumberFormat="1" applyFont="1" applyFill="1" applyBorder="1" applyAlignment="1">
      <alignment vertical="center" wrapText="1" shrinkToFit="1"/>
    </xf>
    <xf numFmtId="49" fontId="30" fillId="10" borderId="214" xfId="0" applyNumberFormat="1" applyFont="1" applyFill="1" applyBorder="1" applyAlignment="1">
      <alignment horizontal="center" vertical="center" shrinkToFit="1"/>
    </xf>
    <xf numFmtId="2" fontId="24" fillId="0" borderId="215" xfId="0" applyNumberFormat="1" applyFont="1" applyFill="1" applyBorder="1" applyAlignment="1">
      <alignment vertical="center" shrinkToFit="1"/>
    </xf>
    <xf numFmtId="49" fontId="25" fillId="0" borderId="216" xfId="0" applyNumberFormat="1" applyFont="1" applyFill="1" applyBorder="1" applyAlignment="1">
      <alignment horizontal="center" vertical="center" shrinkToFit="1"/>
    </xf>
    <xf numFmtId="3" fontId="24" fillId="0" borderId="215" xfId="0" applyNumberFormat="1" applyFont="1" applyFill="1" applyBorder="1" applyAlignment="1">
      <alignment horizontal="center" vertical="center" shrinkToFit="1"/>
    </xf>
    <xf numFmtId="166" fontId="30" fillId="0" borderId="217" xfId="0" applyNumberFormat="1" applyFont="1" applyFill="1" applyBorder="1" applyAlignment="1">
      <alignment horizontal="right" vertical="center" shrinkToFit="1"/>
    </xf>
    <xf numFmtId="3" fontId="30" fillId="10" borderId="90" xfId="0" applyNumberFormat="1" applyFont="1" applyFill="1" applyBorder="1" applyAlignment="1">
      <alignment vertical="center" shrinkToFit="1"/>
    </xf>
    <xf numFmtId="0" fontId="31" fillId="0" borderId="218" xfId="0" applyFont="1" applyFill="1" applyBorder="1" applyAlignment="1">
      <alignment horizontal="left" vertical="center"/>
    </xf>
    <xf numFmtId="0" fontId="32" fillId="0" borderId="219" xfId="0" applyFont="1" applyFill="1" applyBorder="1" applyAlignment="1">
      <alignment horizontal="center"/>
    </xf>
    <xf numFmtId="4" fontId="27" fillId="0" borderId="215" xfId="0" applyNumberFormat="1" applyFont="1" applyFill="1" applyBorder="1" applyAlignment="1">
      <alignment horizontal="right" shrinkToFit="1"/>
    </xf>
    <xf numFmtId="167" fontId="28" fillId="5" borderId="90" xfId="0" applyNumberFormat="1" applyFont="1" applyFill="1" applyBorder="1" applyAlignment="1">
      <alignment horizontal="right" vertical="center" shrinkToFit="1"/>
    </xf>
    <xf numFmtId="2" fontId="21" fillId="0" borderId="220" xfId="0" applyNumberFormat="1" applyFont="1" applyFill="1" applyBorder="1" applyAlignment="1">
      <alignment horizontal="center" vertical="center" shrinkToFit="1"/>
    </xf>
    <xf numFmtId="1" fontId="35" fillId="0" borderId="215" xfId="0" applyNumberFormat="1" applyFont="1" applyFill="1" applyBorder="1" applyAlignment="1">
      <alignment horizontal="center" vertical="center" shrinkToFit="1"/>
    </xf>
    <xf numFmtId="166" fontId="17" fillId="0" borderId="221" xfId="0" applyNumberFormat="1" applyFont="1" applyFill="1" applyBorder="1" applyAlignment="1">
      <alignment vertical="center" shrinkToFit="1"/>
    </xf>
    <xf numFmtId="1" fontId="35" fillId="0" borderId="222" xfId="0" applyNumberFormat="1" applyFont="1" applyFill="1" applyBorder="1" applyAlignment="1">
      <alignment vertical="center" shrinkToFit="1"/>
    </xf>
    <xf numFmtId="166" fontId="17" fillId="0" borderId="220" xfId="0" applyNumberFormat="1" applyFont="1" applyFill="1" applyBorder="1" applyAlignment="1">
      <alignment horizontal="center" vertical="center" shrinkToFit="1"/>
    </xf>
    <xf numFmtId="1" fontId="41" fillId="0" borderId="222" xfId="0" applyNumberFormat="1" applyFont="1" applyFill="1" applyBorder="1" applyAlignment="1">
      <alignment horizontal="right" vertical="center" shrinkToFit="1"/>
    </xf>
    <xf numFmtId="167" fontId="41" fillId="0" borderId="223" xfId="0" applyNumberFormat="1" applyFont="1" applyFill="1" applyBorder="1" applyAlignment="1">
      <alignment horizontal="center" vertical="center" shrinkToFit="1"/>
    </xf>
    <xf numFmtId="1" fontId="17" fillId="4" borderId="224" xfId="0" applyNumberFormat="1" applyFont="1" applyFill="1" applyBorder="1" applyAlignment="1">
      <alignment horizontal="center" vertical="center" shrinkToFit="1"/>
    </xf>
    <xf numFmtId="1" fontId="45" fillId="0" borderId="185" xfId="0" applyNumberFormat="1" applyFont="1" applyFill="1" applyBorder="1" applyAlignment="1">
      <alignment horizontal="center" vertical="center" shrinkToFit="1"/>
    </xf>
    <xf numFmtId="49" fontId="30" fillId="11" borderId="123" xfId="0" applyNumberFormat="1" applyFont="1" applyFill="1" applyBorder="1" applyAlignment="1">
      <alignment horizontal="center" vertical="center" wrapText="1" shrinkToFit="1"/>
    </xf>
    <xf numFmtId="3" fontId="30" fillId="10" borderId="31" xfId="0" applyNumberFormat="1" applyFont="1" applyFill="1" applyBorder="1" applyAlignment="1">
      <alignment vertical="center" shrinkToFit="1"/>
    </xf>
    <xf numFmtId="0" fontId="31" fillId="0" borderId="225" xfId="0" applyFont="1" applyFill="1" applyBorder="1" applyAlignment="1">
      <alignment horizontal="left" vertical="center"/>
    </xf>
    <xf numFmtId="2" fontId="21" fillId="0" borderId="34" xfId="0" applyNumberFormat="1" applyFont="1" applyFill="1" applyBorder="1" applyAlignment="1">
      <alignment horizontal="center" vertical="center" shrinkToFit="1"/>
    </xf>
    <xf numFmtId="166" fontId="21" fillId="0" borderId="34" xfId="0" applyNumberFormat="1" applyFont="1" applyFill="1" applyBorder="1" applyAlignment="1">
      <alignment horizontal="center" vertical="center" shrinkToFit="1"/>
    </xf>
    <xf numFmtId="1" fontId="21" fillId="0" borderId="136" xfId="0" applyNumberFormat="1" applyFont="1" applyFill="1" applyBorder="1" applyAlignment="1">
      <alignment horizontal="right" vertical="center" shrinkToFit="1"/>
    </xf>
    <xf numFmtId="49" fontId="30" fillId="11" borderId="36" xfId="0" applyNumberFormat="1" applyFont="1" applyFill="1" applyBorder="1" applyAlignment="1">
      <alignment horizontal="center" vertical="center" shrinkToFit="1"/>
    </xf>
    <xf numFmtId="3" fontId="30" fillId="0" borderId="59" xfId="0" applyNumberFormat="1" applyFont="1" applyFill="1" applyBorder="1" applyAlignment="1">
      <alignment horizontal="center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30" fillId="11" borderId="68" xfId="0" applyNumberFormat="1" applyFont="1" applyFill="1" applyBorder="1" applyAlignment="1">
      <alignment vertical="center" shrinkToFit="1"/>
    </xf>
    <xf numFmtId="0" fontId="32" fillId="0" borderId="70" xfId="0" applyFont="1" applyFill="1" applyBorder="1" applyAlignment="1">
      <alignment horizontal="center"/>
    </xf>
    <xf numFmtId="167" fontId="62" fillId="5" borderId="68" xfId="0" applyNumberFormat="1" applyFont="1" applyFill="1" applyBorder="1" applyAlignment="1">
      <alignment horizontal="right" vertical="center" shrinkToFit="1"/>
    </xf>
    <xf numFmtId="2" fontId="21" fillId="2" borderId="51" xfId="0" applyNumberFormat="1" applyFont="1" applyFill="1" applyBorder="1" applyAlignment="1">
      <alignment horizontal="center" vertical="center" shrinkToFit="1"/>
    </xf>
    <xf numFmtId="1" fontId="41" fillId="2" borderId="59" xfId="0" applyNumberFormat="1" applyFont="1" applyFill="1" applyBorder="1" applyAlignment="1">
      <alignment horizontal="right" vertical="center" shrinkToFit="1"/>
    </xf>
    <xf numFmtId="1" fontId="17" fillId="4" borderId="63" xfId="0" applyNumberFormat="1" applyFont="1" applyFill="1" applyBorder="1" applyAlignment="1">
      <alignment horizontal="center" vertical="center" shrinkToFit="1"/>
    </xf>
    <xf numFmtId="1" fontId="45" fillId="2" borderId="70" xfId="0" applyNumberFormat="1" applyFont="1" applyFill="1" applyBorder="1" applyAlignment="1">
      <alignment horizontal="center" vertical="center" shrinkToFit="1"/>
    </xf>
    <xf numFmtId="49" fontId="30" fillId="11" borderId="68" xfId="0" applyNumberFormat="1" applyFont="1" applyFill="1" applyBorder="1" applyAlignment="1">
      <alignment horizontal="center" vertical="center" shrinkToFit="1"/>
    </xf>
    <xf numFmtId="49" fontId="30" fillId="11" borderId="38" xfId="0" applyNumberFormat="1" applyFont="1" applyFill="1" applyBorder="1" applyAlignment="1">
      <alignment horizontal="center" vertical="center" shrinkToFit="1"/>
    </xf>
    <xf numFmtId="166" fontId="30" fillId="0" borderId="87" xfId="0" applyNumberFormat="1" applyFont="1" applyFill="1" applyBorder="1" applyAlignment="1">
      <alignment horizontal="right" vertical="center" shrinkToFit="1"/>
    </xf>
    <xf numFmtId="3" fontId="30" fillId="11" borderId="38" xfId="0" applyNumberFormat="1" applyFont="1" applyFill="1" applyBorder="1" applyAlignment="1">
      <alignment vertical="center" shrinkToFit="1"/>
    </xf>
    <xf numFmtId="0" fontId="32" fillId="0" borderId="139" xfId="0" applyFont="1" applyFill="1" applyBorder="1" applyAlignment="1">
      <alignment horizontal="center"/>
    </xf>
    <xf numFmtId="167" fontId="62" fillId="5" borderId="38" xfId="0" applyNumberFormat="1" applyFont="1" applyFill="1" applyBorder="1" applyAlignment="1">
      <alignment horizontal="right" vertical="center" shrinkToFit="1"/>
    </xf>
    <xf numFmtId="2" fontId="21" fillId="2" borderId="99" xfId="0" applyNumberFormat="1" applyFont="1" applyFill="1" applyBorder="1" applyAlignment="1">
      <alignment horizontal="center" vertical="center" shrinkToFit="1"/>
    </xf>
    <xf numFmtId="1" fontId="34" fillId="2" borderId="104" xfId="0" applyNumberFormat="1" applyFont="1" applyFill="1" applyBorder="1" applyAlignment="1">
      <alignment vertical="center" shrinkToFit="1"/>
    </xf>
    <xf numFmtId="166" fontId="29" fillId="2" borderId="103" xfId="0" applyNumberFormat="1" applyFont="1" applyFill="1" applyBorder="1" applyAlignment="1">
      <alignment vertical="center" shrinkToFit="1"/>
    </xf>
    <xf numFmtId="166" fontId="29" fillId="2" borderId="99" xfId="0" applyNumberFormat="1" applyFont="1" applyFill="1" applyBorder="1" applyAlignment="1">
      <alignment horizontal="center" vertical="center" shrinkToFit="1"/>
    </xf>
    <xf numFmtId="1" fontId="41" fillId="2" borderId="104" xfId="0" applyNumberFormat="1" applyFont="1" applyFill="1" applyBorder="1" applyAlignment="1">
      <alignment horizontal="right" vertical="center" shrinkToFit="1"/>
    </xf>
    <xf numFmtId="1" fontId="17" fillId="4" borderId="157" xfId="0" applyNumberFormat="1" applyFont="1" applyFill="1" applyBorder="1" applyAlignment="1">
      <alignment horizontal="center" vertical="center" shrinkToFit="1"/>
    </xf>
    <xf numFmtId="167" fontId="41" fillId="2" borderId="87" xfId="0" applyNumberFormat="1" applyFont="1" applyFill="1" applyBorder="1" applyAlignment="1">
      <alignment horizontal="center" vertical="center" shrinkToFit="1"/>
    </xf>
    <xf numFmtId="167" fontId="41" fillId="2" borderId="77" xfId="0" applyNumberFormat="1" applyFont="1" applyFill="1" applyBorder="1" applyAlignment="1">
      <alignment horizontal="center" vertical="center" shrinkToFit="1"/>
    </xf>
    <xf numFmtId="2" fontId="24" fillId="0" borderId="226" xfId="0" applyNumberFormat="1" applyFont="1" applyFill="1" applyBorder="1" applyAlignment="1">
      <alignment vertical="center" shrinkToFit="1"/>
    </xf>
    <xf numFmtId="49" fontId="25" fillId="2" borderId="227" xfId="0" applyNumberFormat="1" applyFont="1" applyFill="1" applyBorder="1" applyAlignment="1">
      <alignment horizontal="center" vertical="center" shrinkToFit="1"/>
    </xf>
    <xf numFmtId="3" fontId="30" fillId="0" borderId="226" xfId="0" applyNumberFormat="1" applyFont="1" applyFill="1" applyBorder="1" applyAlignment="1">
      <alignment horizontal="center" vertical="center" shrinkToFit="1"/>
    </xf>
    <xf numFmtId="166" fontId="30" fillId="0" borderId="228" xfId="0" applyNumberFormat="1" applyFont="1" applyFill="1" applyBorder="1" applyAlignment="1">
      <alignment horizontal="right" vertical="center" shrinkToFit="1"/>
    </xf>
    <xf numFmtId="3" fontId="30" fillId="11" borderId="229" xfId="0" applyNumberFormat="1" applyFont="1" applyFill="1" applyBorder="1" applyAlignment="1">
      <alignment horizontal="right" vertical="center" shrinkToFit="1"/>
    </xf>
    <xf numFmtId="0" fontId="31" fillId="0" borderId="230" xfId="0" applyFont="1" applyFill="1" applyBorder="1" applyAlignment="1">
      <alignment horizontal="left" vertical="center"/>
    </xf>
    <xf numFmtId="0" fontId="32" fillId="0" borderId="231" xfId="0" applyFont="1" applyBorder="1" applyAlignment="1">
      <alignment horizontal="center"/>
    </xf>
    <xf numFmtId="4" fontId="27" fillId="2" borderId="226" xfId="0" applyNumberFormat="1" applyFont="1" applyFill="1" applyBorder="1" applyAlignment="1">
      <alignment horizontal="right" shrinkToFit="1"/>
    </xf>
    <xf numFmtId="167" fontId="50" fillId="5" borderId="229" xfId="0" applyNumberFormat="1" applyFont="1" applyFill="1" applyBorder="1" applyAlignment="1">
      <alignment horizontal="right" vertical="center" shrinkToFit="1"/>
    </xf>
    <xf numFmtId="1" fontId="34" fillId="2" borderId="226" xfId="0" applyNumberFormat="1" applyFont="1" applyFill="1" applyBorder="1" applyAlignment="1">
      <alignment vertical="center" shrinkToFit="1"/>
    </xf>
    <xf numFmtId="2" fontId="29" fillId="2" borderId="232" xfId="0" applyNumberFormat="1" applyFont="1" applyFill="1" applyBorder="1" applyAlignment="1">
      <alignment horizontal="center" vertical="center" shrinkToFit="1"/>
    </xf>
    <xf numFmtId="1" fontId="34" fillId="2" borderId="233" xfId="0" applyNumberFormat="1" applyFont="1" applyFill="1" applyBorder="1" applyAlignment="1">
      <alignment vertical="center" shrinkToFit="1"/>
    </xf>
    <xf numFmtId="166" fontId="37" fillId="2" borderId="234" xfId="0" applyNumberFormat="1" applyFont="1" applyFill="1" applyBorder="1" applyAlignment="1">
      <alignment vertical="center" shrinkToFit="1"/>
    </xf>
    <xf numFmtId="166" fontId="17" fillId="2" borderId="232" xfId="0" applyNumberFormat="1" applyFont="1" applyFill="1" applyBorder="1" applyAlignment="1">
      <alignment horizontal="center" vertical="center" shrinkToFit="1"/>
    </xf>
    <xf numFmtId="1" fontId="17" fillId="4" borderId="235" xfId="0" applyNumberFormat="1" applyFont="1" applyFill="1" applyBorder="1" applyAlignment="1">
      <alignment horizontal="center" vertical="center" shrinkToFit="1"/>
    </xf>
    <xf numFmtId="1" fontId="45" fillId="2" borderId="230" xfId="0" applyNumberFormat="1" applyFont="1" applyFill="1" applyBorder="1" applyAlignment="1">
      <alignment horizontal="center" vertical="center" shrinkToFit="1"/>
    </xf>
    <xf numFmtId="167" fontId="41" fillId="2" borderId="234" xfId="0" applyNumberFormat="1" applyFont="1" applyFill="1" applyBorder="1" applyAlignment="1">
      <alignment horizontal="center" vertical="center" shrinkToFit="1"/>
    </xf>
    <xf numFmtId="1" fontId="41" fillId="2" borderId="233" xfId="0" applyNumberFormat="1" applyFont="1" applyFill="1" applyBorder="1" applyAlignment="1">
      <alignment horizontal="right" vertical="center" shrinkToFit="1"/>
    </xf>
    <xf numFmtId="2" fontId="24" fillId="15" borderId="37" xfId="0" applyNumberFormat="1" applyFont="1" applyFill="1" applyBorder="1" applyAlignment="1">
      <alignment vertical="center" shrinkToFit="1"/>
    </xf>
    <xf numFmtId="49" fontId="30" fillId="11" borderId="19" xfId="0" applyNumberFormat="1" applyFont="1" applyFill="1" applyBorder="1" applyAlignment="1">
      <alignment horizontal="center" vertical="center" wrapText="1" shrinkToFit="1"/>
    </xf>
    <xf numFmtId="3" fontId="30" fillId="10" borderId="6" xfId="0" applyNumberFormat="1" applyFont="1" applyFill="1" applyBorder="1" applyAlignment="1">
      <alignment vertical="center" shrinkToFit="1"/>
    </xf>
    <xf numFmtId="2" fontId="21" fillId="0" borderId="21" xfId="0" applyNumberFormat="1" applyFont="1" applyFill="1" applyBorder="1" applyAlignment="1">
      <alignment horizontal="center" vertical="center" shrinkToFit="1"/>
    </xf>
    <xf numFmtId="166" fontId="21" fillId="0" borderId="21" xfId="0" applyNumberFormat="1" applyFont="1" applyFill="1" applyBorder="1" applyAlignment="1">
      <alignment horizontal="center" vertical="center" shrinkToFit="1"/>
    </xf>
    <xf numFmtId="1" fontId="21" fillId="0" borderId="138" xfId="0" applyNumberFormat="1" applyFont="1" applyFill="1" applyBorder="1" applyAlignment="1">
      <alignment horizontal="right" vertical="center" shrinkToFit="1"/>
    </xf>
    <xf numFmtId="167" fontId="21" fillId="2" borderId="100" xfId="0" applyNumberFormat="1" applyFont="1" applyFill="1" applyBorder="1" applyAlignment="1">
      <alignment horizontal="center" vertical="center" shrinkToFit="1"/>
    </xf>
    <xf numFmtId="0" fontId="67" fillId="0" borderId="38" xfId="0" applyFont="1" applyBorder="1" applyAlignment="1">
      <alignment horizontal="left" vertical="top"/>
    </xf>
    <xf numFmtId="0" fontId="67" fillId="0" borderId="106" xfId="0" applyFont="1" applyBorder="1" applyAlignment="1">
      <alignment horizontal="left" vertical="top"/>
    </xf>
    <xf numFmtId="0" fontId="67" fillId="0" borderId="115" xfId="0" applyFont="1" applyBorder="1" applyAlignment="1">
      <alignment horizontal="left" vertical="top"/>
    </xf>
    <xf numFmtId="0" fontId="0" fillId="7" borderId="64" xfId="0" applyFill="1" applyBorder="1" applyAlignment="1">
      <alignment vertical="top"/>
    </xf>
    <xf numFmtId="0" fontId="0" fillId="7" borderId="65" xfId="0" applyFill="1" applyBorder="1" applyAlignment="1">
      <alignment vertical="top"/>
    </xf>
    <xf numFmtId="0" fontId="67" fillId="0" borderId="0" xfId="0" applyFont="1" applyAlignment="1">
      <alignment horizontal="left" vertical="top"/>
    </xf>
    <xf numFmtId="0" fontId="67" fillId="0" borderId="106" xfId="0" applyFont="1" applyBorder="1" applyAlignment="1">
      <alignment horizontal="center" vertical="top"/>
    </xf>
    <xf numFmtId="0" fontId="67" fillId="0" borderId="115" xfId="0" applyFont="1" applyBorder="1" applyAlignment="1">
      <alignment horizontal="center" vertical="top"/>
    </xf>
    <xf numFmtId="0" fontId="67" fillId="0" borderId="0" xfId="0" applyFont="1" applyAlignment="1">
      <alignment horizontal="center" vertical="top"/>
    </xf>
    <xf numFmtId="4" fontId="67" fillId="0" borderId="0" xfId="0" applyNumberFormat="1" applyFont="1" applyAlignment="1">
      <alignment horizontal="center" vertical="top"/>
    </xf>
    <xf numFmtId="44" fontId="67" fillId="0" borderId="0" xfId="11" applyFont="1" applyFill="1" applyBorder="1" applyAlignment="1">
      <alignment horizontal="left" vertical="top"/>
    </xf>
    <xf numFmtId="0" fontId="67" fillId="7" borderId="64" xfId="0" applyFont="1" applyFill="1" applyBorder="1" applyAlignment="1">
      <alignment horizontal="left" vertical="top"/>
    </xf>
    <xf numFmtId="0" fontId="67" fillId="7" borderId="65" xfId="0" applyFont="1" applyFill="1" applyBorder="1" applyAlignment="1">
      <alignment horizontal="center" vertical="top"/>
    </xf>
    <xf numFmtId="4" fontId="67" fillId="0" borderId="0" xfId="0" applyNumberFormat="1" applyFont="1" applyAlignment="1">
      <alignment horizontal="left" vertical="top"/>
    </xf>
    <xf numFmtId="0" fontId="69" fillId="0" borderId="104" xfId="0" applyFont="1" applyBorder="1" applyAlignment="1">
      <alignment horizontal="left" vertical="center"/>
    </xf>
    <xf numFmtId="0" fontId="69" fillId="0" borderId="38" xfId="0" applyFont="1" applyBorder="1" applyAlignment="1">
      <alignment horizontal="center" vertical="center"/>
    </xf>
    <xf numFmtId="0" fontId="69" fillId="0" borderId="207" xfId="0" applyFont="1" applyBorder="1" applyAlignment="1">
      <alignment horizontal="left" vertical="center"/>
    </xf>
    <xf numFmtId="171" fontId="69" fillId="0" borderId="87" xfId="0" applyNumberFormat="1" applyFont="1" applyBorder="1" applyAlignment="1">
      <alignment horizontal="center" vertical="center"/>
    </xf>
    <xf numFmtId="4" fontId="67" fillId="12" borderId="104" xfId="0" applyNumberFormat="1" applyFont="1" applyFill="1" applyBorder="1" applyAlignment="1">
      <alignment horizontal="center" vertical="top"/>
    </xf>
    <xf numFmtId="0" fontId="67" fillId="14" borderId="38" xfId="0" applyFont="1" applyFill="1" applyBorder="1" applyAlignment="1">
      <alignment horizontal="center" vertical="top"/>
    </xf>
    <xf numFmtId="0" fontId="69" fillId="0" borderId="114" xfId="0" applyFont="1" applyBorder="1" applyAlignment="1">
      <alignment horizontal="left" vertical="center"/>
    </xf>
    <xf numFmtId="0" fontId="69" fillId="0" borderId="106" xfId="0" applyFont="1" applyBorder="1" applyAlignment="1">
      <alignment horizontal="center" vertical="center"/>
    </xf>
    <xf numFmtId="0" fontId="69" fillId="0" borderId="209" xfId="0" applyFont="1" applyBorder="1" applyAlignment="1">
      <alignment horizontal="left" vertical="center"/>
    </xf>
    <xf numFmtId="171" fontId="69" fillId="0" borderId="88" xfId="0" applyNumberFormat="1" applyFont="1" applyBorder="1" applyAlignment="1">
      <alignment horizontal="center" vertical="center"/>
    </xf>
    <xf numFmtId="4" fontId="67" fillId="12" borderId="114" xfId="0" applyNumberFormat="1" applyFont="1" applyFill="1" applyBorder="1" applyAlignment="1">
      <alignment horizontal="center" vertical="top"/>
    </xf>
    <xf numFmtId="0" fontId="67" fillId="14" borderId="106" xfId="0" applyFont="1" applyFill="1" applyBorder="1" applyAlignment="1">
      <alignment horizontal="center" vertical="top"/>
    </xf>
    <xf numFmtId="0" fontId="69" fillId="0" borderId="106" xfId="0" applyFont="1" applyBorder="1" applyAlignment="1">
      <alignment horizontal="left" vertical="center"/>
    </xf>
    <xf numFmtId="0" fontId="69" fillId="0" borderId="239" xfId="0" applyFont="1" applyBorder="1" applyAlignment="1">
      <alignment horizontal="left" vertical="center"/>
    </xf>
    <xf numFmtId="0" fontId="69" fillId="0" borderId="115" xfId="0" applyFont="1" applyBorder="1" applyAlignment="1">
      <alignment horizontal="left" vertical="center"/>
    </xf>
    <xf numFmtId="0" fontId="69" fillId="0" borderId="115" xfId="0" applyFont="1" applyBorder="1" applyAlignment="1">
      <alignment horizontal="center" vertical="center"/>
    </xf>
    <xf numFmtId="0" fontId="69" fillId="0" borderId="210" xfId="0" applyFont="1" applyBorder="1" applyAlignment="1">
      <alignment horizontal="left" vertical="center"/>
    </xf>
    <xf numFmtId="171" fontId="69" fillId="0" borderId="212" xfId="0" applyNumberFormat="1" applyFont="1" applyBorder="1" applyAlignment="1">
      <alignment horizontal="center" vertical="center"/>
    </xf>
    <xf numFmtId="4" fontId="67" fillId="12" borderId="239" xfId="0" applyNumberFormat="1" applyFont="1" applyFill="1" applyBorder="1" applyAlignment="1">
      <alignment horizontal="center" vertical="top"/>
    </xf>
    <xf numFmtId="0" fontId="67" fillId="14" borderId="11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44" fontId="73" fillId="13" borderId="106" xfId="0" applyNumberFormat="1" applyFont="1" applyFill="1" applyBorder="1" applyAlignment="1">
      <alignment horizontal="left" vertical="center" wrapText="1"/>
    </xf>
    <xf numFmtId="44" fontId="73" fillId="13" borderId="115" xfId="0" applyNumberFormat="1" applyFont="1" applyFill="1" applyBorder="1" applyAlignment="1">
      <alignment horizontal="left" vertical="top"/>
    </xf>
    <xf numFmtId="0" fontId="75" fillId="0" borderId="0" xfId="0" applyFont="1"/>
    <xf numFmtId="49" fontId="71" fillId="0" borderId="0" xfId="0" applyNumberFormat="1" applyFont="1"/>
    <xf numFmtId="0" fontId="71" fillId="0" borderId="0" xfId="0" applyFont="1" applyBorder="1"/>
    <xf numFmtId="167" fontId="76" fillId="0" borderId="0" xfId="0" applyNumberFormat="1" applyFont="1" applyBorder="1"/>
    <xf numFmtId="1" fontId="76" fillId="0" borderId="0" xfId="0" applyNumberFormat="1" applyFont="1" applyBorder="1"/>
    <xf numFmtId="0" fontId="77" fillId="0" borderId="0" xfId="0" applyFont="1" applyBorder="1"/>
    <xf numFmtId="0" fontId="71" fillId="0" borderId="0" xfId="0" applyFont="1"/>
    <xf numFmtId="3" fontId="78" fillId="0" borderId="0" xfId="0" applyNumberFormat="1" applyFont="1" applyBorder="1"/>
    <xf numFmtId="0" fontId="74" fillId="0" borderId="114" xfId="0" applyFont="1" applyBorder="1" applyAlignment="1">
      <alignment horizontal="left" vertical="top"/>
    </xf>
    <xf numFmtId="0" fontId="66" fillId="0" borderId="106" xfId="0" applyFont="1" applyBorder="1" applyAlignment="1">
      <alignment vertical="top"/>
    </xf>
    <xf numFmtId="0" fontId="66" fillId="0" borderId="114" xfId="0" applyFont="1" applyBorder="1" applyAlignment="1">
      <alignment horizontal="center" vertical="center"/>
    </xf>
    <xf numFmtId="4" fontId="66" fillId="12" borderId="38" xfId="0" applyNumberFormat="1" applyFont="1" applyFill="1" applyBorder="1" applyAlignment="1">
      <alignment horizontal="center" vertical="top"/>
    </xf>
    <xf numFmtId="44" fontId="66" fillId="14" borderId="38" xfId="11" applyFont="1" applyFill="1" applyBorder="1" applyAlignment="1">
      <alignment horizontal="left" vertical="top"/>
    </xf>
    <xf numFmtId="170" fontId="66" fillId="12" borderId="122" xfId="0" applyNumberFormat="1" applyFont="1" applyFill="1" applyBorder="1" applyAlignment="1">
      <alignment horizontal="center" vertical="top"/>
    </xf>
    <xf numFmtId="0" fontId="66" fillId="0" borderId="209" xfId="0" applyFont="1" applyBorder="1" applyAlignment="1">
      <alignment horizontal="center" vertical="top"/>
    </xf>
    <xf numFmtId="2" fontId="66" fillId="0" borderId="108" xfId="0" applyNumberFormat="1" applyFont="1" applyBorder="1" applyAlignment="1">
      <alignment horizontal="center" vertical="top"/>
    </xf>
    <xf numFmtId="170" fontId="66" fillId="12" borderId="106" xfId="0" applyNumberFormat="1" applyFont="1" applyFill="1" applyBorder="1" applyAlignment="1">
      <alignment horizontal="center" vertical="top"/>
    </xf>
    <xf numFmtId="44" fontId="66" fillId="13" borderId="106" xfId="0" applyNumberFormat="1" applyFont="1" applyFill="1" applyBorder="1" applyAlignment="1">
      <alignment horizontal="left" vertical="top"/>
    </xf>
    <xf numFmtId="170" fontId="76" fillId="12" borderId="106" xfId="0" applyNumberFormat="1" applyFont="1" applyFill="1" applyBorder="1" applyAlignment="1">
      <alignment horizontal="center" vertical="top"/>
    </xf>
    <xf numFmtId="44" fontId="66" fillId="13" borderId="106" xfId="0" applyNumberFormat="1" applyFont="1" applyFill="1" applyBorder="1" applyAlignment="1">
      <alignment horizontal="left" vertical="center" wrapText="1"/>
    </xf>
    <xf numFmtId="44" fontId="66" fillId="13" borderId="122" xfId="0" applyNumberFormat="1" applyFont="1" applyFill="1" applyBorder="1" applyAlignment="1">
      <alignment horizontal="left" vertical="center" wrapText="1"/>
    </xf>
    <xf numFmtId="170" fontId="66" fillId="12" borderId="115" xfId="0" applyNumberFormat="1" applyFont="1" applyFill="1" applyBorder="1" applyAlignment="1">
      <alignment horizontal="center" vertical="top"/>
    </xf>
    <xf numFmtId="170" fontId="66" fillId="12" borderId="106" xfId="0" applyNumberFormat="1" applyFont="1" applyFill="1" applyBorder="1" applyAlignment="1">
      <alignment horizontal="center" vertical="center"/>
    </xf>
    <xf numFmtId="4" fontId="82" fillId="0" borderId="0" xfId="0" applyNumberFormat="1" applyFont="1" applyBorder="1" applyAlignment="1">
      <alignment horizontal="right"/>
    </xf>
    <xf numFmtId="4" fontId="63" fillId="0" borderId="0" xfId="0" applyNumberFormat="1" applyFont="1" applyBorder="1" applyAlignment="1">
      <alignment horizontal="right"/>
    </xf>
    <xf numFmtId="3" fontId="72" fillId="0" borderId="0" xfId="0" applyNumberFormat="1" applyFont="1" applyAlignment="1">
      <alignment horizontal="left"/>
    </xf>
    <xf numFmtId="3" fontId="72" fillId="0" borderId="0" xfId="0" applyNumberFormat="1" applyFont="1" applyBorder="1" applyAlignment="1">
      <alignment horizontal="left"/>
    </xf>
    <xf numFmtId="4" fontId="63" fillId="0" borderId="0" xfId="0" applyNumberFormat="1" applyFont="1" applyBorder="1" applyAlignment="1">
      <alignment horizontal="lef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2" fontId="24" fillId="0" borderId="37" xfId="0" applyNumberFormat="1" applyFont="1" applyFill="1" applyBorder="1" applyAlignment="1">
      <alignment horizontal="left" vertical="center" shrinkToFit="1"/>
    </xf>
    <xf numFmtId="166" fontId="30" fillId="2" borderId="128" xfId="0" applyNumberFormat="1" applyFont="1" applyFill="1" applyBorder="1" applyAlignment="1">
      <alignment horizontal="right" vertical="center" shrinkToFit="1"/>
    </xf>
    <xf numFmtId="3" fontId="30" fillId="11" borderId="122" xfId="0" applyNumberFormat="1" applyFont="1" applyFill="1" applyBorder="1" applyAlignment="1">
      <alignment horizontal="right" vertical="center" shrinkToFit="1"/>
    </xf>
    <xf numFmtId="4" fontId="27" fillId="2" borderId="37" xfId="0" applyNumberFormat="1" applyFont="1" applyFill="1" applyBorder="1" applyAlignment="1">
      <alignment horizontal="right" shrinkToFit="1"/>
    </xf>
    <xf numFmtId="2" fontId="29" fillId="2" borderId="41" xfId="0" applyNumberFormat="1" applyFont="1" applyFill="1" applyBorder="1" applyAlignment="1">
      <alignment horizontal="center" vertical="center" shrinkToFit="1"/>
    </xf>
    <xf numFmtId="166" fontId="29" fillId="2" borderId="124" xfId="0" applyNumberFormat="1" applyFont="1" applyFill="1" applyBorder="1" applyAlignment="1">
      <alignment vertical="center" shrinkToFit="1"/>
    </xf>
    <xf numFmtId="166" fontId="41" fillId="2" borderId="41" xfId="0" applyNumberFormat="1" applyFont="1" applyFill="1" applyBorder="1" applyAlignment="1">
      <alignment horizontal="center" vertical="center" shrinkToFit="1"/>
    </xf>
    <xf numFmtId="1" fontId="41" fillId="2" borderId="121" xfId="0" applyNumberFormat="1" applyFont="1" applyFill="1" applyBorder="1" applyAlignment="1">
      <alignment horizontal="right" vertical="center" shrinkToFit="1"/>
    </xf>
    <xf numFmtId="49" fontId="30" fillId="10" borderId="154" xfId="0" applyNumberFormat="1" applyFont="1" applyFill="1" applyBorder="1" applyAlignment="1">
      <alignment horizontal="center" vertical="center" wrapText="1" shrinkToFit="1"/>
    </xf>
    <xf numFmtId="167" fontId="50" fillId="6" borderId="68" xfId="0" applyNumberFormat="1" applyFont="1" applyFill="1" applyBorder="1" applyAlignment="1">
      <alignment horizontal="right" vertical="center" shrinkToFit="1"/>
    </xf>
    <xf numFmtId="2" fontId="21" fillId="0" borderId="51" xfId="0" applyNumberFormat="1" applyFont="1" applyFill="1" applyBorder="1" applyAlignment="1">
      <alignment horizontal="center" vertical="center" shrinkToFit="1"/>
    </xf>
    <xf numFmtId="1" fontId="5" fillId="0" borderId="59" xfId="0" applyNumberFormat="1" applyFont="1" applyFill="1" applyBorder="1" applyAlignment="1">
      <alignment vertical="center" shrinkToFit="1"/>
    </xf>
    <xf numFmtId="166" fontId="21" fillId="0" borderId="53" xfId="0" applyNumberFormat="1" applyFont="1" applyFill="1" applyBorder="1" applyAlignment="1">
      <alignment vertical="center" shrinkToFit="1"/>
    </xf>
    <xf numFmtId="1" fontId="41" fillId="0" borderId="59" xfId="0" applyNumberFormat="1" applyFont="1" applyFill="1" applyBorder="1" applyAlignment="1">
      <alignment horizontal="right" vertical="center" shrinkToFit="1"/>
    </xf>
    <xf numFmtId="167" fontId="41" fillId="0" borderId="53" xfId="0" applyNumberFormat="1" applyFont="1" applyFill="1" applyBorder="1" applyAlignment="1">
      <alignment horizontal="center" vertical="center" shrinkToFit="1"/>
    </xf>
    <xf numFmtId="1" fontId="17" fillId="4" borderId="243" xfId="0" applyNumberFormat="1" applyFont="1" applyFill="1" applyBorder="1" applyAlignment="1">
      <alignment horizontal="center" vertical="center" shrinkToFit="1"/>
    </xf>
    <xf numFmtId="1" fontId="61" fillId="0" borderId="146" xfId="0" applyNumberFormat="1" applyFont="1" applyFill="1" applyBorder="1" applyAlignment="1">
      <alignment vertical="center" shrinkToFit="1"/>
    </xf>
    <xf numFmtId="167" fontId="61" fillId="0" borderId="41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34" fillId="2" borderId="215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3" xfId="0" applyNumberFormat="1" applyFont="1" applyFill="1" applyBorder="1" applyAlignment="1">
      <alignment horizontal="center" vertical="center" shrinkToFit="1"/>
    </xf>
    <xf numFmtId="1" fontId="5" fillId="0" borderId="37" xfId="0" applyNumberFormat="1" applyFont="1" applyFill="1" applyBorder="1" applyAlignment="1">
      <alignment horizontal="center" vertical="center" shrinkToFit="1"/>
    </xf>
    <xf numFmtId="1" fontId="5" fillId="0" borderId="48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45" xfId="0" applyNumberFormat="1" applyFont="1" applyFill="1" applyBorder="1" applyAlignment="1">
      <alignment horizontal="center" vertical="center" shrinkToFit="1"/>
    </xf>
    <xf numFmtId="1" fontId="5" fillId="2" borderId="37" xfId="0" applyNumberFormat="1" applyFont="1" applyFill="1" applyBorder="1" applyAlignment="1">
      <alignment horizontal="center" vertical="center" shrinkToFit="1"/>
    </xf>
    <xf numFmtId="1" fontId="64" fillId="2" borderId="37" xfId="0" applyNumberFormat="1" applyFont="1" applyFill="1" applyBorder="1" applyAlignment="1">
      <alignment horizontal="center" vertical="center" shrinkToFit="1"/>
    </xf>
    <xf numFmtId="1" fontId="35" fillId="2" borderId="107" xfId="0" applyNumberFormat="1" applyFont="1" applyFill="1" applyBorder="1" applyAlignment="1">
      <alignment horizontal="center"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" fillId="2" borderId="97" xfId="0" applyNumberFormat="1" applyFont="1" applyFill="1" applyBorder="1" applyAlignment="1">
      <alignment horizontal="center" vertical="center" shrinkToFit="1"/>
    </xf>
    <xf numFmtId="1" fontId="5" fillId="2" borderId="107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37" xfId="0" applyNumberFormat="1" applyFont="1" applyFill="1" applyBorder="1" applyAlignment="1">
      <alignment horizontal="center" vertical="center" shrinkToFit="1"/>
    </xf>
    <xf numFmtId="1" fontId="34" fillId="2" borderId="97" xfId="0" applyNumberFormat="1" applyFont="1" applyFill="1" applyBorder="1" applyAlignment="1">
      <alignment horizontal="center" vertical="center" shrinkToFit="1"/>
    </xf>
    <xf numFmtId="1" fontId="34" fillId="2" borderId="107" xfId="0" applyNumberFormat="1" applyFont="1" applyFill="1" applyBorder="1" applyAlignment="1">
      <alignment horizontal="center" vertical="center" shrinkToFit="1"/>
    </xf>
    <xf numFmtId="1" fontId="34" fillId="2" borderId="48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7" xfId="0" applyNumberFormat="1" applyFont="1" applyFill="1" applyBorder="1" applyAlignment="1">
      <alignment horizontal="center" vertical="center" shrinkToFit="1"/>
    </xf>
    <xf numFmtId="1" fontId="5" fillId="0" borderId="107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7" xfId="0" applyNumberFormat="1" applyFont="1" applyFill="1" applyBorder="1" applyAlignment="1">
      <alignment horizontal="center" vertical="center" shrinkToFit="1"/>
    </xf>
    <xf numFmtId="1" fontId="34" fillId="2" borderId="226" xfId="0" applyNumberFormat="1" applyFont="1" applyFill="1" applyBorder="1" applyAlignment="1">
      <alignment horizontal="center" vertical="center" shrinkToFit="1"/>
    </xf>
    <xf numFmtId="1" fontId="34" fillId="2" borderId="33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33" xfId="0" applyNumberFormat="1" applyFont="1" applyFill="1" applyBorder="1" applyAlignment="1">
      <alignment horizontal="center" vertical="center" shrinkToFit="1"/>
    </xf>
    <xf numFmtId="1" fontId="38" fillId="2" borderId="107" xfId="0" applyNumberFormat="1" applyFont="1" applyFill="1" applyBorder="1" applyAlignment="1">
      <alignment horizontal="center" vertical="center" shrinkToFit="1"/>
    </xf>
    <xf numFmtId="1" fontId="38" fillId="2" borderId="37" xfId="0" applyNumberFormat="1" applyFont="1" applyFill="1" applyBorder="1" applyAlignment="1">
      <alignment horizontal="center" vertical="center" shrinkToFit="1"/>
    </xf>
    <xf numFmtId="1" fontId="38" fillId="2" borderId="97" xfId="0" applyNumberFormat="1" applyFont="1" applyFill="1" applyBorder="1" applyAlignment="1">
      <alignment horizontal="center" vertical="center" shrinkToFit="1"/>
    </xf>
    <xf numFmtId="1" fontId="38" fillId="2" borderId="48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33" xfId="0" applyNumberFormat="1" applyFont="1" applyFill="1" applyBorder="1" applyAlignment="1">
      <alignment horizontal="center" vertical="center" shrinkToFit="1"/>
    </xf>
    <xf numFmtId="1" fontId="38" fillId="2" borderId="26" xfId="0" applyNumberFormat="1" applyFont="1" applyFill="1" applyBorder="1" applyAlignment="1">
      <alignment horizontal="center" vertical="center" shrinkToFit="1"/>
    </xf>
    <xf numFmtId="1" fontId="38" fillId="2" borderId="156" xfId="0" applyNumberFormat="1" applyFont="1" applyFill="1" applyBorder="1" applyAlignment="1">
      <alignment horizontal="center" vertical="center" shrinkToFit="1"/>
    </xf>
    <xf numFmtId="0" fontId="43" fillId="0" borderId="0" xfId="0" applyFont="1" applyBorder="1" applyAlignment="1">
      <alignment horizontal="center"/>
    </xf>
    <xf numFmtId="4" fontId="83" fillId="0" borderId="0" xfId="0" applyNumberFormat="1" applyFont="1" applyBorder="1" applyAlignment="1">
      <alignment horizontal="right"/>
    </xf>
    <xf numFmtId="0" fontId="83" fillId="0" borderId="0" xfId="0" applyFont="1" applyBorder="1"/>
    <xf numFmtId="0" fontId="84" fillId="0" borderId="0" xfId="0" applyFont="1" applyBorder="1"/>
    <xf numFmtId="0" fontId="84" fillId="0" borderId="0" xfId="0" applyFont="1" applyBorder="1" applyAlignment="1">
      <alignment horizontal="center"/>
    </xf>
    <xf numFmtId="0" fontId="83" fillId="0" borderId="0" xfId="0" applyFont="1" applyFill="1" applyBorder="1" applyAlignment="1">
      <alignment horizontal="center"/>
    </xf>
    <xf numFmtId="0" fontId="74" fillId="16" borderId="207" xfId="0" applyFont="1" applyFill="1" applyBorder="1" applyAlignment="1">
      <alignment horizontal="left" vertical="top"/>
    </xf>
    <xf numFmtId="0" fontId="66" fillId="16" borderId="38" xfId="0" applyFont="1" applyFill="1" applyBorder="1" applyAlignment="1">
      <alignment vertical="top"/>
    </xf>
    <xf numFmtId="0" fontId="66" fillId="16" borderId="38" xfId="0" applyFont="1" applyFill="1" applyBorder="1" applyAlignment="1">
      <alignment horizontal="center" vertical="center"/>
    </xf>
    <xf numFmtId="0" fontId="66" fillId="16" borderId="208" xfId="0" applyFont="1" applyFill="1" applyBorder="1" applyAlignment="1">
      <alignment horizontal="center" vertical="top"/>
    </xf>
    <xf numFmtId="0" fontId="66" fillId="16" borderId="131" xfId="0" applyFont="1" applyFill="1" applyBorder="1" applyAlignment="1">
      <alignment horizontal="center" vertical="top"/>
    </xf>
    <xf numFmtId="0" fontId="74" fillId="16" borderId="114" xfId="0" applyFont="1" applyFill="1" applyBorder="1" applyAlignment="1">
      <alignment horizontal="left" vertical="center"/>
    </xf>
    <xf numFmtId="0" fontId="66" fillId="16" borderId="106" xfId="0" applyFont="1" applyFill="1" applyBorder="1" applyAlignment="1">
      <alignment vertical="center"/>
    </xf>
    <xf numFmtId="0" fontId="66" fillId="16" borderId="114" xfId="0" applyFont="1" applyFill="1" applyBorder="1" applyAlignment="1">
      <alignment horizontal="center" vertical="center"/>
    </xf>
    <xf numFmtId="0" fontId="66" fillId="16" borderId="209" xfId="0" applyFont="1" applyFill="1" applyBorder="1" applyAlignment="1">
      <alignment horizontal="center" vertical="center"/>
    </xf>
    <xf numFmtId="2" fontId="66" fillId="16" borderId="108" xfId="0" applyNumberFormat="1" applyFont="1" applyFill="1" applyBorder="1" applyAlignment="1">
      <alignment horizontal="center" vertical="center"/>
    </xf>
    <xf numFmtId="0" fontId="74" fillId="16" borderId="121" xfId="0" applyFont="1" applyFill="1" applyBorder="1" applyAlignment="1">
      <alignment horizontal="left" vertical="top"/>
    </xf>
    <xf numFmtId="0" fontId="66" fillId="16" borderId="165" xfId="0" applyFont="1" applyFill="1" applyBorder="1" applyAlignment="1">
      <alignment vertical="top"/>
    </xf>
    <xf numFmtId="0" fontId="66" fillId="16" borderId="121" xfId="0" applyFont="1" applyFill="1" applyBorder="1" applyAlignment="1">
      <alignment horizontal="center" vertical="center"/>
    </xf>
    <xf numFmtId="0" fontId="66" fillId="16" borderId="237" xfId="0" applyFont="1" applyFill="1" applyBorder="1" applyAlignment="1">
      <alignment horizontal="center" vertical="top"/>
    </xf>
    <xf numFmtId="2" fontId="66" fillId="16" borderId="128" xfId="0" applyNumberFormat="1" applyFont="1" applyFill="1" applyBorder="1" applyAlignment="1">
      <alignment horizontal="center" vertical="top"/>
    </xf>
    <xf numFmtId="0" fontId="54" fillId="16" borderId="114" xfId="0" applyFont="1" applyFill="1" applyBorder="1" applyAlignment="1">
      <alignment horizontal="left" vertical="center"/>
    </xf>
    <xf numFmtId="0" fontId="66" fillId="16" borderId="144" xfId="0" applyFont="1" applyFill="1" applyBorder="1" applyAlignment="1">
      <alignment horizontal="center" vertical="center"/>
    </xf>
    <xf numFmtId="0" fontId="80" fillId="16" borderId="114" xfId="7" applyFont="1" applyFill="1" applyBorder="1" applyAlignment="1">
      <alignment horizontal="left" vertical="center"/>
    </xf>
    <xf numFmtId="0" fontId="66" fillId="16" borderId="106" xfId="0" applyFont="1" applyFill="1" applyBorder="1" applyAlignment="1">
      <alignment vertical="top"/>
    </xf>
    <xf numFmtId="0" fontId="79" fillId="16" borderId="114" xfId="7" applyFont="1" applyFill="1" applyBorder="1" applyAlignment="1">
      <alignment horizontal="center" vertical="center"/>
    </xf>
    <xf numFmtId="0" fontId="79" fillId="16" borderId="209" xfId="7" applyFont="1" applyFill="1" applyBorder="1" applyAlignment="1">
      <alignment horizontal="center" vertical="center"/>
    </xf>
    <xf numFmtId="2" fontId="79" fillId="16" borderId="108" xfId="8" applyNumberFormat="1" applyFont="1" applyFill="1" applyBorder="1" applyAlignment="1">
      <alignment horizontal="center" vertical="center"/>
    </xf>
    <xf numFmtId="0" fontId="74" fillId="16" borderId="114" xfId="0" applyFont="1" applyFill="1" applyBorder="1" applyAlignment="1">
      <alignment horizontal="left" vertical="top"/>
    </xf>
    <xf numFmtId="0" fontId="66" fillId="16" borderId="209" xfId="0" applyFont="1" applyFill="1" applyBorder="1" applyAlignment="1">
      <alignment horizontal="center" vertical="top"/>
    </xf>
    <xf numFmtId="2" fontId="66" fillId="16" borderId="108" xfId="0" applyNumberFormat="1" applyFont="1" applyFill="1" applyBorder="1" applyAlignment="1">
      <alignment horizontal="center" vertical="top"/>
    </xf>
    <xf numFmtId="0" fontId="9" fillId="16" borderId="114" xfId="0" applyFont="1" applyFill="1" applyBorder="1" applyAlignment="1">
      <alignment horizontal="left" vertical="top" wrapText="1"/>
    </xf>
    <xf numFmtId="0" fontId="76" fillId="16" borderId="114" xfId="0" applyFont="1" applyFill="1" applyBorder="1" applyAlignment="1">
      <alignment horizontal="center" vertical="center" wrapText="1"/>
    </xf>
    <xf numFmtId="0" fontId="76" fillId="16" borderId="209" xfId="0" applyFont="1" applyFill="1" applyBorder="1" applyAlignment="1">
      <alignment horizontal="center" vertical="top" wrapText="1"/>
    </xf>
    <xf numFmtId="2" fontId="76" fillId="16" borderId="108" xfId="0" applyNumberFormat="1" applyFont="1" applyFill="1" applyBorder="1" applyAlignment="1">
      <alignment horizontal="center" vertical="top" wrapText="1"/>
    </xf>
    <xf numFmtId="0" fontId="80" fillId="16" borderId="239" xfId="7" applyFont="1" applyFill="1" applyBorder="1" applyAlignment="1">
      <alignment horizontal="left" vertical="center"/>
    </xf>
    <xf numFmtId="0" fontId="66" fillId="16" borderId="115" xfId="0" applyFont="1" applyFill="1" applyBorder="1" applyAlignment="1">
      <alignment vertical="top"/>
    </xf>
    <xf numFmtId="0" fontId="79" fillId="16" borderId="239" xfId="7" applyFont="1" applyFill="1" applyBorder="1" applyAlignment="1">
      <alignment horizontal="center" vertical="center"/>
    </xf>
    <xf numFmtId="0" fontId="79" fillId="16" borderId="210" xfId="7" applyFont="1" applyFill="1" applyBorder="1" applyAlignment="1">
      <alignment horizontal="center" vertical="center"/>
    </xf>
    <xf numFmtId="2" fontId="79" fillId="16" borderId="240" xfId="8" applyNumberFormat="1" applyFont="1" applyFill="1" applyBorder="1" applyAlignment="1">
      <alignment horizontal="center" vertical="center"/>
    </xf>
    <xf numFmtId="3" fontId="30" fillId="10" borderId="123" xfId="0" applyNumberFormat="1" applyFont="1" applyFill="1" applyBorder="1" applyAlignment="1">
      <alignment vertical="center" shrinkToFit="1"/>
    </xf>
    <xf numFmtId="0" fontId="67" fillId="0" borderId="121" xfId="0" applyFont="1" applyBorder="1" applyAlignment="1">
      <alignment horizontal="left" vertical="top"/>
    </xf>
    <xf numFmtId="44" fontId="67" fillId="14" borderId="143" xfId="11" applyFont="1" applyFill="1" applyBorder="1" applyAlignment="1">
      <alignment horizontal="left" vertical="top"/>
    </xf>
    <xf numFmtId="0" fontId="67" fillId="0" borderId="114" xfId="0" applyFont="1" applyBorder="1" applyAlignment="1">
      <alignment horizontal="left" vertical="top"/>
    </xf>
    <xf numFmtId="44" fontId="67" fillId="14" borderId="144" xfId="11" applyFont="1" applyFill="1" applyBorder="1" applyAlignment="1">
      <alignment horizontal="left" vertical="top"/>
    </xf>
    <xf numFmtId="0" fontId="67" fillId="0" borderId="239" xfId="0" applyFont="1" applyBorder="1" applyAlignment="1">
      <alignment horizontal="left" vertical="top"/>
    </xf>
    <xf numFmtId="44" fontId="67" fillId="14" borderId="244" xfId="11" applyFont="1" applyFill="1" applyBorder="1" applyAlignment="1">
      <alignment horizontal="left" vertical="top"/>
    </xf>
    <xf numFmtId="0" fontId="67" fillId="0" borderId="122" xfId="0" applyFont="1" applyBorder="1" applyAlignment="1">
      <alignment horizontal="left" vertical="top"/>
    </xf>
    <xf numFmtId="0" fontId="67" fillId="0" borderId="38" xfId="0" applyFont="1" applyBorder="1" applyAlignment="1">
      <alignment horizontal="center" vertical="top"/>
    </xf>
    <xf numFmtId="0" fontId="67" fillId="0" borderId="122" xfId="0" applyFont="1" applyBorder="1" applyAlignment="1">
      <alignment horizontal="center" vertical="top"/>
    </xf>
    <xf numFmtId="0" fontId="67" fillId="0" borderId="87" xfId="0" applyFont="1" applyBorder="1" applyAlignment="1">
      <alignment horizontal="center" vertical="top"/>
    </xf>
    <xf numFmtId="0" fontId="67" fillId="0" borderId="88" xfId="0" applyFont="1" applyBorder="1" applyAlignment="1">
      <alignment horizontal="center" vertical="top"/>
    </xf>
    <xf numFmtId="0" fontId="67" fillId="0" borderId="121" xfId="0" applyFont="1" applyBorder="1" applyAlignment="1">
      <alignment horizontal="center" vertical="top"/>
    </xf>
    <xf numFmtId="0" fontId="67" fillId="0" borderId="114" xfId="0" applyFont="1" applyBorder="1" applyAlignment="1">
      <alignment horizontal="center" vertical="top"/>
    </xf>
    <xf numFmtId="0" fontId="67" fillId="0" borderId="239" xfId="0" applyFont="1" applyBorder="1" applyAlignment="1">
      <alignment horizontal="center" vertical="top"/>
    </xf>
    <xf numFmtId="4" fontId="67" fillId="12" borderId="38" xfId="0" applyNumberFormat="1" applyFont="1" applyFill="1" applyBorder="1" applyAlignment="1">
      <alignment horizontal="center" vertical="top"/>
    </xf>
    <xf numFmtId="4" fontId="67" fillId="12" borderId="106" xfId="0" applyNumberFormat="1" applyFont="1" applyFill="1" applyBorder="1" applyAlignment="1">
      <alignment horizontal="center" vertical="top"/>
    </xf>
    <xf numFmtId="4" fontId="67" fillId="12" borderId="122" xfId="0" applyNumberFormat="1" applyFont="1" applyFill="1" applyBorder="1" applyAlignment="1">
      <alignment horizontal="center" vertical="top"/>
    </xf>
    <xf numFmtId="4" fontId="67" fillId="12" borderId="115" xfId="0" applyNumberFormat="1" applyFont="1" applyFill="1" applyBorder="1" applyAlignment="1">
      <alignment horizontal="center" vertical="top"/>
    </xf>
    <xf numFmtId="0" fontId="67" fillId="0" borderId="104" xfId="0" applyFont="1" applyBorder="1" applyAlignment="1">
      <alignment horizontal="center" vertical="top"/>
    </xf>
    <xf numFmtId="0" fontId="67" fillId="0" borderId="89" xfId="0" applyFont="1" applyBorder="1" applyAlignment="1">
      <alignment horizontal="center" vertical="top"/>
    </xf>
    <xf numFmtId="0" fontId="67" fillId="0" borderId="212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/>
    </xf>
    <xf numFmtId="0" fontId="86" fillId="0" borderId="0" xfId="0" applyFont="1" applyBorder="1"/>
    <xf numFmtId="4" fontId="87" fillId="0" borderId="0" xfId="0" applyNumberFormat="1" applyFont="1" applyBorder="1" applyAlignment="1">
      <alignment horizontal="right"/>
    </xf>
    <xf numFmtId="3" fontId="88" fillId="0" borderId="0" xfId="0" applyNumberFormat="1" applyFont="1" applyBorder="1" applyAlignment="1">
      <alignment horizontal="center"/>
    </xf>
    <xf numFmtId="0" fontId="88" fillId="0" borderId="0" xfId="0" applyFont="1" applyBorder="1"/>
    <xf numFmtId="0" fontId="88" fillId="0" borderId="0" xfId="0" applyFont="1" applyBorder="1" applyAlignment="1">
      <alignment horizontal="center"/>
    </xf>
    <xf numFmtId="0" fontId="88" fillId="0" borderId="0" xfId="0" applyFont="1" applyFill="1" applyBorder="1"/>
    <xf numFmtId="1" fontId="5" fillId="0" borderId="145" xfId="0" applyNumberFormat="1" applyFont="1" applyFill="1" applyBorder="1" applyAlignment="1">
      <alignment horizontal="center" vertical="center" shrinkToFit="1"/>
    </xf>
    <xf numFmtId="4" fontId="88" fillId="0" borderId="0" xfId="0" applyNumberFormat="1" applyFont="1" applyBorder="1" applyAlignment="1">
      <alignment horizontal="center"/>
    </xf>
    <xf numFmtId="0" fontId="54" fillId="7" borderId="236" xfId="0" applyFont="1" applyFill="1" applyBorder="1" applyAlignment="1">
      <alignment horizontal="center" vertical="center"/>
    </xf>
    <xf numFmtId="0" fontId="54" fillId="7" borderId="81" xfId="0" applyFont="1" applyFill="1" applyBorder="1" applyAlignment="1">
      <alignment horizontal="center" vertical="center"/>
    </xf>
    <xf numFmtId="0" fontId="59" fillId="0" borderId="0" xfId="0" applyFont="1" applyBorder="1"/>
    <xf numFmtId="0" fontId="72" fillId="0" borderId="0" xfId="0" applyFont="1"/>
    <xf numFmtId="4" fontId="89" fillId="0" borderId="0" xfId="0" applyNumberFormat="1" applyFont="1" applyBorder="1" applyAlignment="1">
      <alignment horizontal="right"/>
    </xf>
    <xf numFmtId="4" fontId="90" fillId="0" borderId="0" xfId="0" applyNumberFormat="1" applyFont="1" applyBorder="1" applyAlignment="1">
      <alignment horizontal="right" vertical="center"/>
    </xf>
    <xf numFmtId="167" fontId="91" fillId="0" borderId="0" xfId="0" applyNumberFormat="1" applyFont="1" applyBorder="1" applyAlignment="1">
      <alignment horizontal="right" vertical="center"/>
    </xf>
    <xf numFmtId="1" fontId="23" fillId="4" borderId="245" xfId="0" applyNumberFormat="1" applyFont="1" applyFill="1" applyBorder="1" applyAlignment="1">
      <alignment horizontal="center" vertical="center"/>
    </xf>
    <xf numFmtId="49" fontId="24" fillId="10" borderId="68" xfId="0" applyNumberFormat="1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left" vertical="center" wrapText="1"/>
    </xf>
    <xf numFmtId="49" fontId="55" fillId="0" borderId="77" xfId="0" applyNumberFormat="1" applyFont="1" applyFill="1" applyBorder="1" applyAlignment="1">
      <alignment horizontal="center" vertical="center" wrapText="1"/>
    </xf>
    <xf numFmtId="3" fontId="25" fillId="0" borderId="48" xfId="0" applyNumberFormat="1" applyFont="1" applyFill="1" applyBorder="1" applyAlignment="1">
      <alignment horizontal="center" vertical="center" wrapText="1"/>
    </xf>
    <xf numFmtId="166" fontId="25" fillId="0" borderId="129" xfId="0" applyNumberFormat="1" applyFont="1" applyFill="1" applyBorder="1" applyAlignment="1">
      <alignment horizontal="right" vertical="center" wrapText="1"/>
    </xf>
    <xf numFmtId="3" fontId="24" fillId="10" borderId="68" xfId="0" applyNumberFormat="1" applyFont="1" applyFill="1" applyBorder="1" applyAlignment="1">
      <alignment horizontal="right" vertical="center" wrapText="1"/>
    </xf>
    <xf numFmtId="0" fontId="26" fillId="0" borderId="70" xfId="0" applyFont="1" applyFill="1" applyBorder="1" applyAlignment="1">
      <alignment horizontal="left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139" xfId="0" applyFont="1" applyFill="1" applyBorder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20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1" fontId="45" fillId="0" borderId="0" xfId="0" applyNumberFormat="1" applyFont="1" applyFill="1" applyBorder="1" applyAlignment="1">
      <alignment horizontal="center" vertical="center" shrinkToFit="1"/>
    </xf>
    <xf numFmtId="49" fontId="30" fillId="10" borderId="96" xfId="0" applyNumberFormat="1" applyFont="1" applyFill="1" applyBorder="1" applyAlignment="1">
      <alignment horizontal="center" vertical="center" shrinkToFit="1"/>
    </xf>
    <xf numFmtId="3" fontId="24" fillId="0" borderId="97" xfId="0" applyNumberFormat="1" applyFont="1" applyFill="1" applyBorder="1" applyAlignment="1">
      <alignment horizontal="center" vertical="center" shrinkToFit="1"/>
    </xf>
    <xf numFmtId="1" fontId="21" fillId="2" borderId="105" xfId="0" applyNumberFormat="1" applyFont="1" applyFill="1" applyBorder="1" applyAlignment="1">
      <alignment horizontal="right" vertical="center" shrinkToFit="1"/>
    </xf>
    <xf numFmtId="49" fontId="30" fillId="11" borderId="246" xfId="0" applyNumberFormat="1" applyFont="1" applyFill="1" applyBorder="1" applyAlignment="1">
      <alignment horizontal="center" vertical="center" shrinkToFit="1"/>
    </xf>
    <xf numFmtId="2" fontId="24" fillId="0" borderId="247" xfId="0" applyNumberFormat="1" applyFont="1" applyFill="1" applyBorder="1" applyAlignment="1">
      <alignment vertical="center" shrinkToFit="1"/>
    </xf>
    <xf numFmtId="49" fontId="30" fillId="11" borderId="47" xfId="0" applyNumberFormat="1" applyFont="1" applyFill="1" applyBorder="1" applyAlignment="1">
      <alignment horizontal="center" vertical="center" shrinkToFit="1"/>
    </xf>
    <xf numFmtId="49" fontId="25" fillId="2" borderId="77" xfId="0" applyNumberFormat="1" applyFont="1" applyFill="1" applyBorder="1" applyAlignment="1">
      <alignment horizontal="center" vertical="center" shrinkToFit="1"/>
    </xf>
    <xf numFmtId="166" fontId="30" fillId="2" borderId="129" xfId="0" applyNumberFormat="1" applyFont="1" applyFill="1" applyBorder="1" applyAlignment="1">
      <alignment horizontal="right" vertical="center" shrinkToFit="1"/>
    </xf>
    <xf numFmtId="0" fontId="31" fillId="0" borderId="70" xfId="0" applyFont="1" applyBorder="1" applyAlignment="1">
      <alignment horizontal="left" vertical="center"/>
    </xf>
    <xf numFmtId="0" fontId="32" fillId="0" borderId="70" xfId="0" applyFont="1" applyBorder="1" applyAlignment="1">
      <alignment horizontal="center"/>
    </xf>
    <xf numFmtId="3" fontId="30" fillId="11" borderId="38" xfId="0" applyNumberFormat="1" applyFont="1" applyFill="1" applyBorder="1" applyAlignment="1">
      <alignment horizontal="right" vertical="center" shrinkToFit="1"/>
    </xf>
    <xf numFmtId="0" fontId="32" fillId="0" borderId="139" xfId="0" applyFont="1" applyBorder="1" applyAlignment="1">
      <alignment horizontal="center"/>
    </xf>
    <xf numFmtId="1" fontId="17" fillId="0" borderId="138" xfId="0" applyNumberFormat="1" applyFont="1" applyFill="1" applyBorder="1" applyAlignment="1">
      <alignment horizontal="right" vertical="center" shrinkToFit="1"/>
    </xf>
    <xf numFmtId="167" fontId="41" fillId="0" borderId="124" xfId="0" applyNumberFormat="1" applyFont="1" applyFill="1" applyBorder="1" applyAlignment="1">
      <alignment horizontal="center" vertical="center" shrinkToFit="1"/>
    </xf>
    <xf numFmtId="3" fontId="24" fillId="0" borderId="107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29" fillId="0" borderId="2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20" xfId="0" applyNumberFormat="1" applyFont="1" applyFill="1" applyBorder="1" applyAlignment="1">
      <alignment horizontal="center" vertical="center"/>
    </xf>
    <xf numFmtId="166" fontId="17" fillId="0" borderId="248" xfId="0" applyNumberFormat="1" applyFont="1" applyFill="1" applyBorder="1" applyAlignment="1">
      <alignment horizontal="center" vertical="center"/>
    </xf>
    <xf numFmtId="1" fontId="29" fillId="0" borderId="105" xfId="0" applyNumberFormat="1" applyFont="1" applyFill="1" applyBorder="1" applyAlignment="1">
      <alignment horizontal="right" vertical="center"/>
    </xf>
    <xf numFmtId="167" fontId="17" fillId="0" borderId="100" xfId="0" applyNumberFormat="1" applyFont="1" applyFill="1" applyBorder="1" applyAlignment="1">
      <alignment horizontal="center" vertical="center"/>
    </xf>
    <xf numFmtId="1" fontId="17" fillId="4" borderId="245" xfId="0" applyNumberFormat="1" applyFont="1" applyFill="1" applyBorder="1" applyAlignment="1">
      <alignment horizontal="center" vertical="center"/>
    </xf>
    <xf numFmtId="1" fontId="45" fillId="0" borderId="100" xfId="0" applyNumberFormat="1" applyFont="1" applyFill="1" applyBorder="1" applyAlignment="1">
      <alignment horizontal="center" vertical="center"/>
    </xf>
    <xf numFmtId="1" fontId="24" fillId="0" borderId="67" xfId="0" applyNumberFormat="1" applyFont="1" applyFill="1" applyBorder="1" applyAlignment="1">
      <alignment horizontal="center" vertical="center" shrinkToFit="1"/>
    </xf>
    <xf numFmtId="1" fontId="24" fillId="0" borderId="165" xfId="0" applyNumberFormat="1" applyFont="1" applyFill="1" applyBorder="1" applyAlignment="1">
      <alignment horizontal="center" vertical="center" shrinkToFit="1"/>
    </xf>
    <xf numFmtId="1" fontId="24" fillId="0" borderId="68" xfId="0" applyNumberFormat="1" applyFont="1" applyFill="1" applyBorder="1" applyAlignment="1">
      <alignment horizontal="center" vertical="center" shrinkToFit="1"/>
    </xf>
    <xf numFmtId="1" fontId="24" fillId="0" borderId="126" xfId="0" applyNumberFormat="1" applyFont="1" applyFill="1" applyBorder="1" applyAlignment="1">
      <alignment horizontal="center" vertical="center" shrinkToFit="1"/>
    </xf>
    <xf numFmtId="4" fontId="88" fillId="0" borderId="0" xfId="0" applyNumberFormat="1" applyFont="1" applyBorder="1" applyAlignment="1">
      <alignment horizontal="center"/>
    </xf>
    <xf numFmtId="4" fontId="87" fillId="0" borderId="0" xfId="0" applyNumberFormat="1" applyFont="1" applyBorder="1" applyAlignment="1">
      <alignment horizontal="center"/>
    </xf>
    <xf numFmtId="0" fontId="57" fillId="7" borderId="67" xfId="0" applyFont="1" applyFill="1" applyBorder="1" applyAlignment="1">
      <alignment horizontal="center" vertical="center" wrapText="1"/>
    </xf>
    <xf numFmtId="0" fontId="57" fillId="7" borderId="68" xfId="0" applyFont="1" applyFill="1" applyBorder="1" applyAlignment="1">
      <alignment horizontal="center" vertical="center" wrapText="1"/>
    </xf>
    <xf numFmtId="3" fontId="88" fillId="0" borderId="0" xfId="0" applyNumberFormat="1" applyFont="1" applyFill="1" applyBorder="1" applyAlignment="1">
      <alignment horizontal="center"/>
    </xf>
    <xf numFmtId="0" fontId="88" fillId="0" borderId="0" xfId="0" applyFont="1" applyFill="1" applyBorder="1" applyAlignment="1">
      <alignment horizontal="center"/>
    </xf>
    <xf numFmtId="4" fontId="85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 wrapText="1"/>
    </xf>
    <xf numFmtId="0" fontId="19" fillId="3" borderId="69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91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166" fontId="22" fillId="0" borderId="56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" fontId="22" fillId="0" borderId="57" xfId="0" applyNumberFormat="1" applyFont="1" applyBorder="1" applyAlignment="1">
      <alignment horizontal="center" vertical="center"/>
    </xf>
    <xf numFmtId="1" fontId="22" fillId="0" borderId="52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1" fontId="22" fillId="0" borderId="61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7" fillId="0" borderId="66" xfId="0" applyNumberFormat="1" applyFont="1" applyBorder="1" applyAlignment="1">
      <alignment horizontal="center" vertical="center"/>
    </xf>
    <xf numFmtId="1" fontId="47" fillId="0" borderId="70" xfId="0" applyNumberFormat="1" applyFont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 wrapText="1"/>
    </xf>
    <xf numFmtId="0" fontId="8" fillId="3" borderId="192" xfId="0" applyFont="1" applyFill="1" applyBorder="1" applyAlignment="1">
      <alignment horizontal="center" vertical="center" wrapText="1"/>
    </xf>
    <xf numFmtId="0" fontId="8" fillId="3" borderId="194" xfId="0" applyFont="1" applyFill="1" applyBorder="1" applyAlignment="1">
      <alignment horizontal="center" vertical="center" wrapText="1"/>
    </xf>
    <xf numFmtId="1" fontId="23" fillId="4" borderId="67" xfId="0" applyNumberFormat="1" applyFont="1" applyFill="1" applyBorder="1" applyAlignment="1">
      <alignment horizontal="center" vertical="center"/>
    </xf>
    <xf numFmtId="1" fontId="23" fillId="4" borderId="68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" fontId="22" fillId="0" borderId="62" xfId="0" applyNumberFormat="1" applyFont="1" applyBorder="1" applyAlignment="1">
      <alignment horizontal="center" vertical="center"/>
    </xf>
    <xf numFmtId="1" fontId="22" fillId="0" borderId="63" xfId="0" applyNumberFormat="1" applyFont="1" applyBorder="1" applyAlignment="1">
      <alignment horizontal="center" vertical="center"/>
    </xf>
    <xf numFmtId="167" fontId="23" fillId="0" borderId="56" xfId="0" applyNumberFormat="1" applyFont="1" applyBorder="1" applyAlignment="1">
      <alignment horizontal="center" vertical="center"/>
    </xf>
    <xf numFmtId="167" fontId="23" fillId="0" borderId="51" xfId="0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53" fillId="8" borderId="213" xfId="0" applyFont="1" applyFill="1" applyBorder="1" applyAlignment="1">
      <alignment horizontal="center" vertical="center"/>
    </xf>
    <xf numFmtId="0" fontId="53" fillId="8" borderId="238" xfId="0" applyFont="1" applyFill="1" applyBorder="1" applyAlignment="1">
      <alignment horizontal="center" vertical="center"/>
    </xf>
    <xf numFmtId="0" fontId="53" fillId="8" borderId="66" xfId="0" applyFont="1" applyFill="1" applyBorder="1" applyAlignment="1">
      <alignment horizontal="center" vertical="center"/>
    </xf>
    <xf numFmtId="1" fontId="24" fillId="2" borderId="125" xfId="0" applyNumberFormat="1" applyFont="1" applyFill="1" applyBorder="1" applyAlignment="1">
      <alignment horizontal="center" vertical="center" shrinkToFit="1"/>
    </xf>
    <xf numFmtId="1" fontId="24" fillId="2" borderId="127" xfId="0" applyNumberFormat="1" applyFont="1" applyFill="1" applyBorder="1" applyAlignment="1">
      <alignment horizontal="center" vertical="center" shrinkToFit="1"/>
    </xf>
    <xf numFmtId="0" fontId="30" fillId="0" borderId="125" xfId="0" applyFont="1" applyFill="1" applyBorder="1" applyAlignment="1">
      <alignment horizontal="center" vertical="center"/>
    </xf>
    <xf numFmtId="0" fontId="30" fillId="0" borderId="126" xfId="0" applyFont="1" applyFill="1" applyBorder="1" applyAlignment="1">
      <alignment horizontal="center" vertical="center"/>
    </xf>
    <xf numFmtId="0" fontId="30" fillId="0" borderId="127" xfId="0" applyFont="1" applyFill="1" applyBorder="1" applyAlignment="1">
      <alignment horizontal="center" vertical="center"/>
    </xf>
    <xf numFmtId="3" fontId="59" fillId="0" borderId="0" xfId="0" applyNumberFormat="1" applyFont="1" applyBorder="1" applyAlignment="1">
      <alignment horizontal="center"/>
    </xf>
    <xf numFmtId="0" fontId="54" fillId="7" borderId="104" xfId="0" applyFont="1" applyFill="1" applyBorder="1" applyAlignment="1">
      <alignment horizontal="center" vertical="center"/>
    </xf>
    <xf numFmtId="0" fontId="54" fillId="7" borderId="139" xfId="0" applyFont="1" applyFill="1" applyBorder="1" applyAlignment="1">
      <alignment horizontal="center" vertical="center"/>
    </xf>
    <xf numFmtId="0" fontId="54" fillId="7" borderId="67" xfId="0" applyFont="1" applyFill="1" applyBorder="1" applyAlignment="1">
      <alignment horizontal="center" vertical="center"/>
    </xf>
    <xf numFmtId="0" fontId="54" fillId="7" borderId="68" xfId="0" applyFont="1" applyFill="1" applyBorder="1" applyAlignment="1">
      <alignment horizontal="center" vertical="center"/>
    </xf>
    <xf numFmtId="1" fontId="30" fillId="2" borderId="187" xfId="0" applyNumberFormat="1" applyFont="1" applyFill="1" applyBorder="1" applyAlignment="1">
      <alignment horizontal="center" vertical="center"/>
    </xf>
    <xf numFmtId="1" fontId="30" fillId="2" borderId="181" xfId="0" applyNumberFormat="1" applyFont="1" applyFill="1" applyBorder="1" applyAlignment="1">
      <alignment horizontal="center" vertical="center"/>
    </xf>
    <xf numFmtId="0" fontId="54" fillId="7" borderId="241" xfId="0" applyFont="1" applyFill="1" applyBorder="1" applyAlignment="1">
      <alignment horizontal="center" vertical="center"/>
    </xf>
    <xf numFmtId="1" fontId="24" fillId="2" borderId="67" xfId="0" applyNumberFormat="1" applyFont="1" applyFill="1" applyBorder="1" applyAlignment="1">
      <alignment horizontal="center" vertical="center" shrinkToFit="1"/>
    </xf>
    <xf numFmtId="1" fontId="24" fillId="2" borderId="68" xfId="0" applyNumberFormat="1" applyFont="1" applyFill="1" applyBorder="1" applyAlignment="1">
      <alignment horizontal="center" vertical="center" shrinkToFit="1"/>
    </xf>
    <xf numFmtId="1" fontId="24" fillId="2" borderId="105" xfId="0" applyNumberFormat="1" applyFont="1" applyFill="1" applyBorder="1" applyAlignment="1">
      <alignment horizontal="center" vertical="center" shrinkToFit="1"/>
    </xf>
    <xf numFmtId="1" fontId="30" fillId="0" borderId="213" xfId="0" applyNumberFormat="1" applyFont="1" applyFill="1" applyBorder="1" applyAlignment="1">
      <alignment horizontal="center" vertical="center"/>
    </xf>
    <xf numFmtId="1" fontId="30" fillId="0" borderId="105" xfId="0" applyNumberFormat="1" applyFont="1" applyFill="1" applyBorder="1" applyAlignment="1">
      <alignment horizontal="center" vertical="center"/>
    </xf>
    <xf numFmtId="1" fontId="30" fillId="0" borderId="59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0" fillId="2" borderId="165" xfId="0" applyFont="1" applyFill="1" applyBorder="1" applyAlignment="1">
      <alignment horizontal="center" vertical="center"/>
    </xf>
    <xf numFmtId="0" fontId="30" fillId="2" borderId="178" xfId="0" applyFont="1" applyFill="1" applyBorder="1" applyAlignment="1">
      <alignment horizontal="center" vertical="center"/>
    </xf>
    <xf numFmtId="166" fontId="22" fillId="0" borderId="58" xfId="0" applyNumberFormat="1" applyFont="1" applyBorder="1" applyAlignment="1">
      <alignment horizontal="center" vertical="center"/>
    </xf>
    <xf numFmtId="166" fontId="22" fillId="0" borderId="53" xfId="0" applyNumberFormat="1" applyFont="1" applyBorder="1" applyAlignment="1">
      <alignment horizontal="center" vertical="center"/>
    </xf>
    <xf numFmtId="0" fontId="30" fillId="0" borderId="175" xfId="0" applyNumberFormat="1" applyFont="1" applyFill="1" applyBorder="1" applyAlignment="1">
      <alignment horizontal="center" vertical="center" wrapText="1"/>
    </xf>
    <xf numFmtId="0" fontId="30" fillId="0" borderId="68" xfId="0" applyNumberFormat="1" applyFont="1" applyFill="1" applyBorder="1" applyAlignment="1">
      <alignment horizontal="center" vertical="center" wrapText="1"/>
    </xf>
    <xf numFmtId="166" fontId="19" fillId="3" borderId="71" xfId="0" applyNumberFormat="1" applyFont="1" applyFill="1" applyBorder="1" applyAlignment="1">
      <alignment horizontal="center" vertical="center" wrapText="1"/>
    </xf>
    <xf numFmtId="166" fontId="19" fillId="3" borderId="77" xfId="0" applyNumberFormat="1" applyFont="1" applyFill="1" applyBorder="1" applyAlignment="1">
      <alignment horizontal="center" vertical="center" wrapText="1"/>
    </xf>
    <xf numFmtId="0" fontId="30" fillId="0" borderId="67" xfId="0" applyNumberFormat="1" applyFont="1" applyFill="1" applyBorder="1" applyAlignment="1">
      <alignment horizontal="center" vertical="center" wrapText="1"/>
    </xf>
    <xf numFmtId="0" fontId="30" fillId="0" borderId="165" xfId="0" applyNumberFormat="1" applyFont="1" applyFill="1" applyBorder="1" applyAlignment="1">
      <alignment horizontal="center" vertical="center" wrapText="1"/>
    </xf>
    <xf numFmtId="1" fontId="24" fillId="2" borderId="126" xfId="0" applyNumberFormat="1" applyFont="1" applyFill="1" applyBorder="1" applyAlignment="1">
      <alignment horizontal="center" vertical="center" shrinkToFit="1"/>
    </xf>
    <xf numFmtId="0" fontId="30" fillId="0" borderId="242" xfId="0" applyFont="1" applyFill="1" applyBorder="1" applyAlignment="1">
      <alignment horizontal="center" vertical="center"/>
    </xf>
    <xf numFmtId="1" fontId="24" fillId="0" borderId="125" xfId="0" applyNumberFormat="1" applyFont="1" applyFill="1" applyBorder="1" applyAlignment="1">
      <alignment horizontal="center" vertical="center" shrinkToFit="1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4" xfId="0" applyNumberFormat="1" applyFont="1" applyBorder="1" applyAlignment="1">
      <alignment horizontal="center"/>
    </xf>
    <xf numFmtId="167" fontId="28" fillId="5" borderId="67" xfId="0" applyNumberFormat="1" applyFont="1" applyFill="1" applyBorder="1" applyAlignment="1">
      <alignment horizontal="center" vertical="center" wrapText="1" shrinkToFit="1"/>
    </xf>
    <xf numFmtId="167" fontId="28" fillId="5" borderId="178" xfId="0" applyNumberFormat="1" applyFont="1" applyFill="1" applyBorder="1" applyAlignment="1">
      <alignment horizontal="center" vertical="center" wrapText="1" shrinkToFit="1"/>
    </xf>
    <xf numFmtId="166" fontId="19" fillId="3" borderId="155" xfId="0" applyNumberFormat="1" applyFont="1" applyFill="1" applyBorder="1" applyAlignment="1">
      <alignment horizontal="center" vertical="center" wrapText="1"/>
    </xf>
    <xf numFmtId="166" fontId="19" fillId="3" borderId="129" xfId="0" applyNumberFormat="1" applyFont="1" applyFill="1" applyBorder="1" applyAlignment="1">
      <alignment horizontal="center" vertical="center" wrapText="1"/>
    </xf>
    <xf numFmtId="0" fontId="7" fillId="2" borderId="43" xfId="0" applyNumberFormat="1" applyFont="1" applyFill="1" applyBorder="1" applyAlignment="1">
      <alignment horizontal="center" vertical="top" wrapText="1"/>
    </xf>
    <xf numFmtId="0" fontId="11" fillId="0" borderId="43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25" xfId="0" applyNumberFormat="1" applyFont="1" applyFill="1" applyBorder="1" applyAlignment="1">
      <alignment horizontal="center" vertical="center" wrapText="1"/>
    </xf>
    <xf numFmtId="0" fontId="19" fillId="9" borderId="126" xfId="0" applyNumberFormat="1" applyFont="1" applyFill="1" applyBorder="1" applyAlignment="1">
      <alignment horizontal="center" vertical="center" wrapText="1"/>
    </xf>
    <xf numFmtId="0" fontId="19" fillId="9" borderId="193" xfId="0" applyNumberFormat="1" applyFont="1" applyFill="1" applyBorder="1" applyAlignment="1">
      <alignment horizontal="center" vertical="center" wrapText="1"/>
    </xf>
    <xf numFmtId="49" fontId="19" fillId="9" borderId="55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0" fontId="19" fillId="3" borderId="64" xfId="0" applyFont="1" applyFill="1" applyBorder="1" applyAlignment="1">
      <alignment horizontal="center" vertical="center" wrapText="1"/>
    </xf>
    <xf numFmtId="0" fontId="19" fillId="3" borderId="65" xfId="0" applyFont="1" applyFill="1" applyBorder="1" applyAlignment="1">
      <alignment horizontal="center" vertical="center" wrapText="1"/>
    </xf>
    <xf numFmtId="49" fontId="19" fillId="3" borderId="71" xfId="0" applyNumberFormat="1" applyFont="1" applyFill="1" applyBorder="1" applyAlignment="1">
      <alignment horizontal="center" vertical="center" wrapText="1"/>
    </xf>
    <xf numFmtId="49" fontId="19" fillId="3" borderId="77" xfId="0" applyNumberFormat="1" applyFont="1" applyFill="1" applyBorder="1" applyAlignment="1">
      <alignment horizontal="center" vertical="center" wrapText="1"/>
    </xf>
    <xf numFmtId="0" fontId="19" fillId="3" borderId="55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62"/>
  <sheetViews>
    <sheetView tabSelected="1" zoomScale="80" zoomScaleNormal="80" workbookViewId="0">
      <pane ySplit="6" topLeftCell="A7" activePane="bottomLeft" state="frozen"/>
      <selection pane="bottomLeft" activeCell="A3" sqref="A3:B3"/>
    </sheetView>
  </sheetViews>
  <sheetFormatPr defaultColWidth="8.7109375" defaultRowHeight="15.75"/>
  <cols>
    <col min="1" max="1" width="8.5703125" style="103" customWidth="1"/>
    <col min="2" max="2" width="7.28515625" style="112" customWidth="1"/>
    <col min="3" max="3" width="27.7109375" customWidth="1"/>
    <col min="4" max="4" width="13" style="95" customWidth="1"/>
    <col min="5" max="5" width="7.28515625" style="1" customWidth="1"/>
    <col min="6" max="6" width="12.7109375" style="2" customWidth="1"/>
    <col min="7" max="7" width="12.28515625" style="1" customWidth="1"/>
    <col min="8" max="8" width="21.7109375" style="3" customWidth="1"/>
    <col min="9" max="9" width="14.85546875" style="4" customWidth="1"/>
    <col min="10" max="10" width="14.28515625" style="5" hidden="1" customWidth="1"/>
    <col min="11" max="11" width="13.5703125" style="104" hidden="1" customWidth="1"/>
    <col min="12" max="12" width="9.42578125" style="909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76" hidden="1" customWidth="1"/>
    <col min="21" max="21" width="11.42578125" style="80" hidden="1" customWidth="1"/>
  </cols>
  <sheetData>
    <row r="1" spans="1:21" ht="63" customHeight="1">
      <c r="A1" s="1149" t="s">
        <v>0</v>
      </c>
      <c r="B1" s="1149"/>
      <c r="C1" s="1149"/>
      <c r="D1" s="92"/>
      <c r="E1" s="8"/>
      <c r="F1" s="9"/>
      <c r="G1" s="10"/>
      <c r="H1" s="11"/>
      <c r="I1" s="12"/>
      <c r="L1" s="908"/>
    </row>
    <row r="2" spans="1:21" ht="50.25" customHeight="1">
      <c r="A2" s="1150" t="s">
        <v>1</v>
      </c>
      <c r="B2" s="1150"/>
      <c r="C2" s="1150"/>
      <c r="D2" s="93"/>
      <c r="E2" s="13"/>
      <c r="F2" s="14"/>
      <c r="G2" s="15"/>
      <c r="H2" s="16"/>
      <c r="I2" s="17"/>
      <c r="Q2" s="18"/>
    </row>
    <row r="3" spans="1:21" ht="16.5" customHeight="1" thickBot="1">
      <c r="A3" s="1151">
        <v>45274</v>
      </c>
      <c r="B3" s="1151"/>
      <c r="C3" s="88" t="s">
        <v>2</v>
      </c>
      <c r="D3" s="94"/>
      <c r="E3" s="15"/>
      <c r="F3" s="14"/>
      <c r="G3" s="15"/>
      <c r="H3" s="16"/>
      <c r="I3" s="19"/>
    </row>
    <row r="4" spans="1:21" ht="27.75" customHeight="1" thickBot="1">
      <c r="A4" s="1152" t="s">
        <v>3</v>
      </c>
      <c r="B4" s="1155" t="s">
        <v>4</v>
      </c>
      <c r="C4" s="1157" t="s">
        <v>5</v>
      </c>
      <c r="D4" s="1158"/>
      <c r="E4" s="1078" t="s">
        <v>6</v>
      </c>
      <c r="F4" s="1079"/>
      <c r="G4" s="1081" t="s">
        <v>7</v>
      </c>
      <c r="H4" s="1092" t="s">
        <v>8</v>
      </c>
      <c r="I4" s="1097" t="s">
        <v>9</v>
      </c>
      <c r="J4" s="1142"/>
      <c r="K4" s="889" t="s">
        <v>175</v>
      </c>
      <c r="L4" s="1128" t="s">
        <v>86</v>
      </c>
      <c r="M4" s="1128"/>
      <c r="N4" s="1128" t="s">
        <v>10</v>
      </c>
      <c r="O4" s="1128"/>
      <c r="P4" s="1080" t="s">
        <v>11</v>
      </c>
      <c r="Q4" s="1080"/>
      <c r="R4" s="1089" t="s">
        <v>12</v>
      </c>
      <c r="S4" s="1089"/>
      <c r="T4" s="1077" t="s">
        <v>13</v>
      </c>
      <c r="U4" s="1077"/>
    </row>
    <row r="5" spans="1:21" ht="15.75" customHeight="1">
      <c r="A5" s="1153"/>
      <c r="B5" s="1156"/>
      <c r="C5" s="1161" t="s">
        <v>38</v>
      </c>
      <c r="D5" s="1159" t="s">
        <v>39</v>
      </c>
      <c r="E5" s="1147" t="s">
        <v>14</v>
      </c>
      <c r="F5" s="1135" t="s">
        <v>15</v>
      </c>
      <c r="G5" s="1082"/>
      <c r="H5" s="1093"/>
      <c r="I5" s="1098"/>
      <c r="J5" s="1143"/>
      <c r="K5" s="1145" t="s">
        <v>15</v>
      </c>
      <c r="L5" s="1100" t="s">
        <v>16</v>
      </c>
      <c r="M5" s="1104" t="s">
        <v>15</v>
      </c>
      <c r="N5" s="1085" t="s">
        <v>16</v>
      </c>
      <c r="O5" s="1083" t="s">
        <v>15</v>
      </c>
      <c r="P5" s="1087" t="s">
        <v>16</v>
      </c>
      <c r="Q5" s="1131" t="s">
        <v>15</v>
      </c>
      <c r="R5" s="1100" t="s">
        <v>16</v>
      </c>
      <c r="S5" s="1102" t="s">
        <v>15</v>
      </c>
      <c r="T5" s="1095" t="s">
        <v>14</v>
      </c>
      <c r="U5" s="1090"/>
    </row>
    <row r="6" spans="1:21" ht="15.75" customHeight="1" thickBot="1">
      <c r="A6" s="1154"/>
      <c r="B6" s="1156"/>
      <c r="C6" s="1162"/>
      <c r="D6" s="1160"/>
      <c r="E6" s="1148"/>
      <c r="F6" s="1136"/>
      <c r="G6" s="1082"/>
      <c r="H6" s="1094"/>
      <c r="I6" s="1099"/>
      <c r="J6" s="1144"/>
      <c r="K6" s="1146"/>
      <c r="L6" s="1101"/>
      <c r="M6" s="1105"/>
      <c r="N6" s="1086"/>
      <c r="O6" s="1084"/>
      <c r="P6" s="1088"/>
      <c r="Q6" s="1132"/>
      <c r="R6" s="1101"/>
      <c r="S6" s="1103"/>
      <c r="T6" s="1096"/>
      <c r="U6" s="1091"/>
    </row>
    <row r="7" spans="1:21" s="56" customFormat="1" ht="18" customHeight="1">
      <c r="A7" s="1133">
        <v>1420</v>
      </c>
      <c r="B7" s="478" t="s">
        <v>65</v>
      </c>
      <c r="C7" s="739" t="s">
        <v>46</v>
      </c>
      <c r="D7" s="479" t="s">
        <v>56</v>
      </c>
      <c r="E7" s="371">
        <f t="shared" ref="E7:E16" si="0">SUM(R7,P7,N7,L7,U7)</f>
        <v>12</v>
      </c>
      <c r="F7" s="372">
        <f t="shared" ref="F7:F16" si="1">SUM(K7,M7,O7,Q7,S7)</f>
        <v>81</v>
      </c>
      <c r="G7" s="350">
        <v>82000</v>
      </c>
      <c r="H7" s="609"/>
      <c r="I7" s="585" t="s">
        <v>17</v>
      </c>
      <c r="J7" s="526">
        <f>MMULT(F7,G7)</f>
        <v>6642000</v>
      </c>
      <c r="K7" s="537"/>
      <c r="L7" s="375"/>
      <c r="M7" s="374"/>
      <c r="N7" s="375">
        <v>12</v>
      </c>
      <c r="O7" s="376">
        <f>MMULT(N7,6.75)</f>
        <v>81</v>
      </c>
      <c r="P7" s="377"/>
      <c r="Q7" s="378"/>
      <c r="R7" s="480"/>
      <c r="S7" s="481"/>
      <c r="T7" s="482"/>
      <c r="U7" s="382"/>
    </row>
    <row r="8" spans="1:21" s="56" customFormat="1" ht="18" customHeight="1" thickBot="1">
      <c r="A8" s="1134"/>
      <c r="B8" s="477" t="s">
        <v>75</v>
      </c>
      <c r="C8" s="740" t="s">
        <v>50</v>
      </c>
      <c r="D8" s="195" t="s">
        <v>42</v>
      </c>
      <c r="E8" s="196">
        <f t="shared" si="0"/>
        <v>1</v>
      </c>
      <c r="F8" s="339">
        <f>SUM(K8,M8,O8,Q8,S8)</f>
        <v>1.492</v>
      </c>
      <c r="G8" s="449">
        <v>75000</v>
      </c>
      <c r="H8" s="610" t="s">
        <v>80</v>
      </c>
      <c r="I8" s="586" t="s">
        <v>17</v>
      </c>
      <c r="J8" s="527">
        <f>MMULT(F8,G8)</f>
        <v>111900</v>
      </c>
      <c r="K8" s="538"/>
      <c r="L8" s="114"/>
      <c r="M8" s="113"/>
      <c r="N8" s="114"/>
      <c r="O8" s="115"/>
      <c r="P8" s="116"/>
      <c r="Q8" s="117"/>
      <c r="R8" s="450">
        <v>1</v>
      </c>
      <c r="S8" s="483">
        <v>1.492</v>
      </c>
      <c r="T8" s="451"/>
      <c r="U8" s="118"/>
    </row>
    <row r="9" spans="1:21" s="56" customFormat="1" ht="18" customHeight="1">
      <c r="A9" s="1137">
        <v>1220</v>
      </c>
      <c r="B9" s="478" t="s">
        <v>57</v>
      </c>
      <c r="C9" s="741" t="s">
        <v>50</v>
      </c>
      <c r="D9" s="575" t="s">
        <v>42</v>
      </c>
      <c r="E9" s="341">
        <f t="shared" si="0"/>
        <v>1</v>
      </c>
      <c r="F9" s="342">
        <f>SUM(K9,M9,O9,Q9,S9)</f>
        <v>1.6319999999999999</v>
      </c>
      <c r="G9" s="350">
        <v>75000</v>
      </c>
      <c r="H9" s="611" t="s">
        <v>79</v>
      </c>
      <c r="I9" s="587" t="s">
        <v>17</v>
      </c>
      <c r="J9" s="528">
        <f>MMULT(F9,G9)</f>
        <v>122399.99999999999</v>
      </c>
      <c r="K9" s="539"/>
      <c r="L9" s="344"/>
      <c r="M9" s="343"/>
      <c r="N9" s="344"/>
      <c r="O9" s="345"/>
      <c r="P9" s="346"/>
      <c r="Q9" s="347"/>
      <c r="R9" s="356">
        <v>1</v>
      </c>
      <c r="S9" s="576">
        <v>1.6319999999999999</v>
      </c>
      <c r="T9" s="452"/>
      <c r="U9" s="357"/>
    </row>
    <row r="10" spans="1:21" s="56" customFormat="1" ht="18" customHeight="1" thickBot="1">
      <c r="A10" s="1138"/>
      <c r="B10" s="477" t="s">
        <v>20</v>
      </c>
      <c r="C10" s="740" t="s">
        <v>81</v>
      </c>
      <c r="D10" s="195" t="s">
        <v>37</v>
      </c>
      <c r="E10" s="196">
        <f t="shared" si="0"/>
        <v>1</v>
      </c>
      <c r="F10" s="339">
        <f>SUM(K10,M10,O10,Q10,S10)</f>
        <v>4.16</v>
      </c>
      <c r="G10" s="449">
        <v>89000</v>
      </c>
      <c r="H10" s="610">
        <v>11.63</v>
      </c>
      <c r="I10" s="586" t="s">
        <v>17</v>
      </c>
      <c r="J10" s="527">
        <f>MMULT(F10,G10)</f>
        <v>370240</v>
      </c>
      <c r="K10" s="538"/>
      <c r="L10" s="114"/>
      <c r="M10" s="113"/>
      <c r="N10" s="114"/>
      <c r="O10" s="115"/>
      <c r="P10" s="116"/>
      <c r="Q10" s="117"/>
      <c r="R10" s="450">
        <v>1</v>
      </c>
      <c r="S10" s="483">
        <v>4.16</v>
      </c>
      <c r="T10" s="451"/>
      <c r="U10" s="118"/>
    </row>
    <row r="11" spans="1:21" s="56" customFormat="1" ht="18" customHeight="1">
      <c r="A11" s="1137">
        <v>1020</v>
      </c>
      <c r="B11" s="478" t="s">
        <v>65</v>
      </c>
      <c r="C11" s="742" t="s">
        <v>46</v>
      </c>
      <c r="D11" s="575" t="s">
        <v>84</v>
      </c>
      <c r="E11" s="341">
        <v>8</v>
      </c>
      <c r="F11" s="342">
        <v>37</v>
      </c>
      <c r="G11" s="350">
        <v>89000</v>
      </c>
      <c r="H11" s="611" t="s">
        <v>195</v>
      </c>
      <c r="I11" s="1034" t="s">
        <v>17</v>
      </c>
      <c r="J11" s="527"/>
      <c r="K11" s="538"/>
      <c r="L11" s="114"/>
      <c r="M11" s="113"/>
      <c r="N11" s="114"/>
      <c r="O11" s="115"/>
      <c r="P11" s="116"/>
      <c r="Q11" s="117"/>
      <c r="R11" s="450"/>
      <c r="S11" s="483"/>
      <c r="T11" s="1025"/>
      <c r="U11" s="118"/>
    </row>
    <row r="12" spans="1:21" s="56" customFormat="1" ht="18" customHeight="1" thickBot="1">
      <c r="A12" s="1134"/>
      <c r="B12" s="1026" t="s">
        <v>43</v>
      </c>
      <c r="C12" s="1027" t="s">
        <v>46</v>
      </c>
      <c r="D12" s="1028" t="s">
        <v>42</v>
      </c>
      <c r="E12" s="1029">
        <v>3</v>
      </c>
      <c r="F12" s="1030">
        <v>17</v>
      </c>
      <c r="G12" s="1031">
        <v>89000</v>
      </c>
      <c r="H12" s="1032" t="s">
        <v>195</v>
      </c>
      <c r="I12" s="1033" t="s">
        <v>17</v>
      </c>
      <c r="J12" s="527"/>
      <c r="K12" s="538"/>
      <c r="L12" s="114"/>
      <c r="M12" s="113"/>
      <c r="N12" s="114"/>
      <c r="O12" s="115"/>
      <c r="P12" s="116"/>
      <c r="Q12" s="117"/>
      <c r="R12" s="450"/>
      <c r="S12" s="483"/>
      <c r="T12" s="1025"/>
      <c r="U12" s="118"/>
    </row>
    <row r="13" spans="1:21" s="56" customFormat="1" ht="21" customHeight="1">
      <c r="A13" s="1129">
        <v>820</v>
      </c>
      <c r="B13" s="383">
        <v>19</v>
      </c>
      <c r="C13" s="743" t="s">
        <v>46</v>
      </c>
      <c r="D13" s="370" t="s">
        <v>41</v>
      </c>
      <c r="E13" s="371">
        <f t="shared" si="0"/>
        <v>7</v>
      </c>
      <c r="F13" s="372">
        <f t="shared" si="1"/>
        <v>31.5</v>
      </c>
      <c r="G13" s="373">
        <v>120000</v>
      </c>
      <c r="H13" s="612" t="s">
        <v>97</v>
      </c>
      <c r="I13" s="588" t="s">
        <v>17</v>
      </c>
      <c r="J13" s="529">
        <f>MMULT(F13,G13)</f>
        <v>3780000</v>
      </c>
      <c r="K13" s="540"/>
      <c r="L13" s="375"/>
      <c r="M13" s="374"/>
      <c r="N13" s="375"/>
      <c r="O13" s="376"/>
      <c r="P13" s="377"/>
      <c r="Q13" s="378"/>
      <c r="R13" s="379">
        <v>7</v>
      </c>
      <c r="S13" s="380">
        <f>MMULT(R13,4.5)</f>
        <v>31.5</v>
      </c>
      <c r="T13" s="381"/>
      <c r="U13" s="382"/>
    </row>
    <row r="14" spans="1:21" s="24" customFormat="1" ht="18" customHeight="1">
      <c r="A14" s="1129"/>
      <c r="B14" s="368">
        <v>11</v>
      </c>
      <c r="C14" s="744" t="s">
        <v>18</v>
      </c>
      <c r="D14" s="221" t="s">
        <v>40</v>
      </c>
      <c r="E14" s="284">
        <f t="shared" si="0"/>
        <v>1</v>
      </c>
      <c r="F14" s="285">
        <f t="shared" si="1"/>
        <v>2.5</v>
      </c>
      <c r="G14" s="351">
        <v>65000</v>
      </c>
      <c r="H14" s="613">
        <v>11.16</v>
      </c>
      <c r="I14" s="589" t="s">
        <v>17</v>
      </c>
      <c r="J14" s="530">
        <f t="shared" ref="J14:J23" si="2">MMULT(F14,G14)</f>
        <v>162500</v>
      </c>
      <c r="K14" s="167"/>
      <c r="L14" s="533"/>
      <c r="M14" s="286"/>
      <c r="N14" s="287"/>
      <c r="O14" s="288"/>
      <c r="P14" s="289"/>
      <c r="Q14" s="290"/>
      <c r="R14" s="358">
        <v>1</v>
      </c>
      <c r="S14" s="366">
        <f>MMULT(R14,2.5)</f>
        <v>2.5</v>
      </c>
      <c r="T14" s="362"/>
      <c r="U14" s="359"/>
    </row>
    <row r="15" spans="1:21" s="176" customFormat="1" ht="18" customHeight="1">
      <c r="A15" s="1129"/>
      <c r="B15" s="368" t="s">
        <v>20</v>
      </c>
      <c r="C15" s="744" t="s">
        <v>205</v>
      </c>
      <c r="D15" s="221" t="s">
        <v>206</v>
      </c>
      <c r="E15" s="284">
        <v>6</v>
      </c>
      <c r="F15" s="285">
        <v>17</v>
      </c>
      <c r="G15" s="351">
        <v>98000</v>
      </c>
      <c r="H15" s="613" t="s">
        <v>207</v>
      </c>
      <c r="I15" s="589" t="s">
        <v>17</v>
      </c>
      <c r="J15" s="1056"/>
      <c r="K15" s="385"/>
      <c r="L15" s="1057"/>
      <c r="M15" s="1058"/>
      <c r="N15" s="1059"/>
      <c r="O15" s="1060"/>
      <c r="P15" s="661"/>
      <c r="Q15" s="1061"/>
      <c r="R15" s="1062"/>
      <c r="S15" s="1063"/>
      <c r="T15" s="1064"/>
      <c r="U15" s="1065"/>
    </row>
    <row r="16" spans="1:21" s="176" customFormat="1" ht="18" customHeight="1" thickBot="1">
      <c r="A16" s="1130"/>
      <c r="B16" s="369" t="s">
        <v>24</v>
      </c>
      <c r="C16" s="745" t="s">
        <v>49</v>
      </c>
      <c r="D16" s="198" t="s">
        <v>44</v>
      </c>
      <c r="E16" s="199">
        <f t="shared" si="0"/>
        <v>2</v>
      </c>
      <c r="F16" s="200">
        <f t="shared" si="1"/>
        <v>3.5</v>
      </c>
      <c r="G16" s="352">
        <v>80000</v>
      </c>
      <c r="H16" s="614" t="s">
        <v>98</v>
      </c>
      <c r="I16" s="590" t="s">
        <v>17</v>
      </c>
      <c r="J16" s="531">
        <f t="shared" si="2"/>
        <v>280000</v>
      </c>
      <c r="K16" s="541"/>
      <c r="L16" s="534"/>
      <c r="M16" s="20"/>
      <c r="N16" s="21"/>
      <c r="O16" s="22"/>
      <c r="P16" s="23"/>
      <c r="Q16" s="353"/>
      <c r="R16" s="360">
        <v>2</v>
      </c>
      <c r="S16" s="367">
        <v>3.5</v>
      </c>
      <c r="T16" s="363"/>
      <c r="U16" s="361"/>
    </row>
    <row r="17" spans="1:21" s="176" customFormat="1" ht="18" customHeight="1">
      <c r="A17" s="1140">
        <v>720</v>
      </c>
      <c r="B17" s="348" t="s">
        <v>30</v>
      </c>
      <c r="C17" s="746" t="s">
        <v>46</v>
      </c>
      <c r="D17" s="197" t="s">
        <v>64</v>
      </c>
      <c r="E17" s="333">
        <f>SUM(R17,P17,N17,L17)</f>
        <v>8</v>
      </c>
      <c r="F17" s="334">
        <f t="shared" ref="F17:F31" si="3">SUM(K17,M17,O17,Q17,S17)</f>
        <v>31</v>
      </c>
      <c r="G17" s="349">
        <v>115000</v>
      </c>
      <c r="H17" s="615" t="s">
        <v>90</v>
      </c>
      <c r="I17" s="591" t="s">
        <v>17</v>
      </c>
      <c r="J17" s="532">
        <f t="shared" si="2"/>
        <v>3565000</v>
      </c>
      <c r="K17" s="542">
        <v>11</v>
      </c>
      <c r="L17" s="653">
        <v>3</v>
      </c>
      <c r="M17" s="340"/>
      <c r="N17" s="335"/>
      <c r="O17" s="336"/>
      <c r="P17" s="337"/>
      <c r="Q17" s="338"/>
      <c r="R17" s="439">
        <v>5</v>
      </c>
      <c r="S17" s="440">
        <v>20</v>
      </c>
      <c r="T17" s="354"/>
      <c r="U17" s="355"/>
    </row>
    <row r="18" spans="1:21" s="176" customFormat="1" ht="18" customHeight="1">
      <c r="A18" s="1112"/>
      <c r="B18" s="686" t="s">
        <v>43</v>
      </c>
      <c r="C18" s="744" t="s">
        <v>46</v>
      </c>
      <c r="D18" s="221" t="s">
        <v>64</v>
      </c>
      <c r="E18" s="284">
        <f>SUM(R18,P18,N18,L18)</f>
        <v>15</v>
      </c>
      <c r="F18" s="285">
        <f t="shared" ref="F18:F19" si="4">SUM(K18,M18,O18,Q18,S18)</f>
        <v>59</v>
      </c>
      <c r="G18" s="687">
        <v>115000</v>
      </c>
      <c r="H18" s="623" t="s">
        <v>91</v>
      </c>
      <c r="I18" s="589" t="s">
        <v>17</v>
      </c>
      <c r="J18" s="530">
        <f t="shared" si="2"/>
        <v>6785000</v>
      </c>
      <c r="K18" s="167">
        <v>11</v>
      </c>
      <c r="L18" s="533">
        <v>3</v>
      </c>
      <c r="M18" s="688"/>
      <c r="N18" s="287"/>
      <c r="O18" s="288"/>
      <c r="P18" s="289"/>
      <c r="Q18" s="689"/>
      <c r="R18" s="690">
        <v>12</v>
      </c>
      <c r="S18" s="691">
        <f>MMULT(R18,4)</f>
        <v>48</v>
      </c>
      <c r="T18" s="692"/>
      <c r="U18" s="693"/>
    </row>
    <row r="19" spans="1:21" s="176" customFormat="1" ht="18" customHeight="1">
      <c r="A19" s="1112"/>
      <c r="B19" s="686">
        <v>12</v>
      </c>
      <c r="C19" s="744" t="s">
        <v>46</v>
      </c>
      <c r="D19" s="221" t="s">
        <v>40</v>
      </c>
      <c r="E19" s="284">
        <f>SUM(R19,P19,N19,L19)</f>
        <v>7</v>
      </c>
      <c r="F19" s="285">
        <f t="shared" si="4"/>
        <v>16.099999999999998</v>
      </c>
      <c r="G19" s="687">
        <v>79000</v>
      </c>
      <c r="H19" s="623" t="s">
        <v>179</v>
      </c>
      <c r="I19" s="589" t="s">
        <v>17</v>
      </c>
      <c r="J19" s="530">
        <f t="shared" ref="J19" si="5">MMULT(F19,G19)</f>
        <v>1271899.9999999998</v>
      </c>
      <c r="K19" s="167"/>
      <c r="L19" s="533"/>
      <c r="M19" s="688"/>
      <c r="N19" s="287"/>
      <c r="O19" s="288"/>
      <c r="P19" s="289"/>
      <c r="Q19" s="689"/>
      <c r="R19" s="690">
        <v>7</v>
      </c>
      <c r="S19" s="691">
        <f>MMULT(R19,2.3)</f>
        <v>16.099999999999998</v>
      </c>
      <c r="T19" s="692"/>
      <c r="U19" s="693"/>
    </row>
    <row r="20" spans="1:21" s="24" customFormat="1" ht="18" customHeight="1">
      <c r="A20" s="1112"/>
      <c r="B20" s="223">
        <v>12</v>
      </c>
      <c r="C20" s="747" t="s">
        <v>18</v>
      </c>
      <c r="D20" s="197" t="s">
        <v>40</v>
      </c>
      <c r="E20" s="201">
        <f>SUM(R20,P20,N20,L20)</f>
        <v>3</v>
      </c>
      <c r="F20" s="202">
        <f t="shared" si="3"/>
        <v>6.8999999999999995</v>
      </c>
      <c r="G20" s="245">
        <v>75000</v>
      </c>
      <c r="H20" s="616" t="s">
        <v>178</v>
      </c>
      <c r="I20" s="592" t="s">
        <v>17</v>
      </c>
      <c r="J20" s="178">
        <f t="shared" si="2"/>
        <v>517499.99999999994</v>
      </c>
      <c r="K20" s="105"/>
      <c r="L20" s="27"/>
      <c r="M20" s="26"/>
      <c r="N20" s="27"/>
      <c r="O20" s="28"/>
      <c r="P20" s="165"/>
      <c r="Q20" s="193"/>
      <c r="R20" s="29">
        <v>3</v>
      </c>
      <c r="S20" s="30">
        <f>MMULT(R20,2.3)</f>
        <v>6.8999999999999995</v>
      </c>
      <c r="T20" s="77"/>
      <c r="U20" s="81"/>
    </row>
    <row r="21" spans="1:21" s="176" customFormat="1" ht="18" customHeight="1">
      <c r="A21" s="1112"/>
      <c r="B21" s="223" t="s">
        <v>23</v>
      </c>
      <c r="C21" s="747" t="s">
        <v>46</v>
      </c>
      <c r="D21" s="197" t="s">
        <v>84</v>
      </c>
      <c r="E21" s="201">
        <f t="shared" ref="E21:E26" si="6">SUM(R21,P21,N21,L21,U21)</f>
        <v>18</v>
      </c>
      <c r="F21" s="202">
        <f>SUM(K21,M21,O21,Q21,S21)</f>
        <v>35.82</v>
      </c>
      <c r="G21" s="245">
        <v>82000</v>
      </c>
      <c r="H21" s="616" t="s">
        <v>195</v>
      </c>
      <c r="I21" s="592" t="s">
        <v>17</v>
      </c>
      <c r="J21" s="178">
        <f t="shared" ref="J21" si="7">MMULT(F21,G21)</f>
        <v>2937240</v>
      </c>
      <c r="K21" s="105"/>
      <c r="L21" s="27"/>
      <c r="M21" s="26"/>
      <c r="N21" s="27">
        <v>9</v>
      </c>
      <c r="O21" s="28">
        <v>18</v>
      </c>
      <c r="P21" s="165"/>
      <c r="Q21" s="193"/>
      <c r="R21" s="29">
        <v>9</v>
      </c>
      <c r="S21" s="30">
        <f>MMULT(R21,1.98)</f>
        <v>17.82</v>
      </c>
      <c r="T21" s="77"/>
      <c r="U21" s="81"/>
    </row>
    <row r="22" spans="1:21" s="176" customFormat="1" ht="18" customHeight="1">
      <c r="A22" s="1112"/>
      <c r="B22" s="223" t="s">
        <v>23</v>
      </c>
      <c r="C22" s="747" t="s">
        <v>18</v>
      </c>
      <c r="D22" s="221" t="s">
        <v>40</v>
      </c>
      <c r="E22" s="201">
        <f t="shared" si="6"/>
        <v>6</v>
      </c>
      <c r="F22" s="202">
        <f>SUM(K22,M22,O22,Q22,S22)</f>
        <v>11.879999999999999</v>
      </c>
      <c r="G22" s="245">
        <v>75000</v>
      </c>
      <c r="H22" s="616" t="s">
        <v>177</v>
      </c>
      <c r="I22" s="592" t="s">
        <v>17</v>
      </c>
      <c r="J22" s="178">
        <f t="shared" si="2"/>
        <v>890999.99999999988</v>
      </c>
      <c r="K22" s="105"/>
      <c r="L22" s="27"/>
      <c r="M22" s="26"/>
      <c r="N22" s="27"/>
      <c r="O22" s="28"/>
      <c r="P22" s="165"/>
      <c r="Q22" s="193"/>
      <c r="R22" s="29">
        <v>6</v>
      </c>
      <c r="S22" s="30">
        <f>MMULT(R22,1.98)</f>
        <v>11.879999999999999</v>
      </c>
      <c r="T22" s="77"/>
      <c r="U22" s="81"/>
    </row>
    <row r="23" spans="1:21" s="176" customFormat="1" ht="18" customHeight="1">
      <c r="A23" s="1112"/>
      <c r="B23" s="223" t="s">
        <v>23</v>
      </c>
      <c r="C23" s="747" t="s">
        <v>49</v>
      </c>
      <c r="D23" s="239" t="s">
        <v>44</v>
      </c>
      <c r="E23" s="201">
        <f t="shared" si="6"/>
        <v>2</v>
      </c>
      <c r="F23" s="202">
        <f t="shared" si="3"/>
        <v>3.8</v>
      </c>
      <c r="G23" s="245">
        <v>98000</v>
      </c>
      <c r="H23" s="616" t="s">
        <v>194</v>
      </c>
      <c r="I23" s="592" t="s">
        <v>17</v>
      </c>
      <c r="J23" s="178">
        <f t="shared" si="2"/>
        <v>372400</v>
      </c>
      <c r="K23" s="685"/>
      <c r="L23" s="131"/>
      <c r="M23" s="26"/>
      <c r="N23" s="27"/>
      <c r="O23" s="28"/>
      <c r="P23" s="165"/>
      <c r="Q23" s="193"/>
      <c r="R23" s="97">
        <v>2</v>
      </c>
      <c r="S23" s="98">
        <f>MMULT(R23,1.9)</f>
        <v>3.8</v>
      </c>
      <c r="T23" s="77"/>
      <c r="U23" s="81" t="s">
        <v>87</v>
      </c>
    </row>
    <row r="24" spans="1:21" s="24" customFormat="1" ht="18" customHeight="1">
      <c r="A24" s="1112"/>
      <c r="B24" s="224" t="s">
        <v>59</v>
      </c>
      <c r="C24" s="747" t="s">
        <v>18</v>
      </c>
      <c r="D24" s="204"/>
      <c r="E24" s="201">
        <f t="shared" si="6"/>
        <v>2</v>
      </c>
      <c r="F24" s="202">
        <f t="shared" si="3"/>
        <v>1.7</v>
      </c>
      <c r="G24" s="245">
        <v>79000</v>
      </c>
      <c r="H24" s="616" t="s">
        <v>176</v>
      </c>
      <c r="I24" s="592" t="s">
        <v>17</v>
      </c>
      <c r="J24" s="178">
        <f t="shared" ref="J24:J31" si="8">MMULT(F24,G24)</f>
        <v>134300</v>
      </c>
      <c r="K24" s="105"/>
      <c r="L24" s="535"/>
      <c r="M24" s="26"/>
      <c r="N24" s="27"/>
      <c r="O24" s="28"/>
      <c r="P24" s="25"/>
      <c r="Q24" s="194"/>
      <c r="R24" s="29">
        <v>2</v>
      </c>
      <c r="S24" s="30">
        <v>1.7</v>
      </c>
      <c r="T24" s="77"/>
      <c r="U24" s="81"/>
    </row>
    <row r="25" spans="1:21" s="176" customFormat="1" ht="18" customHeight="1">
      <c r="A25" s="1112"/>
      <c r="B25" s="224" t="s">
        <v>24</v>
      </c>
      <c r="C25" s="747" t="s">
        <v>49</v>
      </c>
      <c r="D25" s="120" t="s">
        <v>43</v>
      </c>
      <c r="E25" s="201">
        <f t="shared" si="6"/>
        <v>10</v>
      </c>
      <c r="F25" s="202">
        <f t="shared" si="3"/>
        <v>19.899999999999999</v>
      </c>
      <c r="G25" s="245">
        <v>98000</v>
      </c>
      <c r="H25" s="616" t="s">
        <v>202</v>
      </c>
      <c r="I25" s="592" t="s">
        <v>17</v>
      </c>
      <c r="J25" s="178">
        <f t="shared" si="8"/>
        <v>1950199.9999999998</v>
      </c>
      <c r="K25" s="105">
        <v>1.9</v>
      </c>
      <c r="L25" s="536">
        <v>1</v>
      </c>
      <c r="M25" s="26"/>
      <c r="N25" s="27"/>
      <c r="O25" s="28"/>
      <c r="P25" s="25"/>
      <c r="Q25" s="194"/>
      <c r="R25" s="97">
        <v>9</v>
      </c>
      <c r="S25" s="98">
        <f>MMULT(R25,2)</f>
        <v>18</v>
      </c>
      <c r="T25" s="77"/>
      <c r="U25" s="81" t="s">
        <v>181</v>
      </c>
    </row>
    <row r="26" spans="1:21" s="24" customFormat="1" ht="18" customHeight="1" thickBot="1">
      <c r="A26" s="1113"/>
      <c r="B26" s="655" t="s">
        <v>24</v>
      </c>
      <c r="C26" s="748" t="s">
        <v>49</v>
      </c>
      <c r="D26" s="239" t="s">
        <v>64</v>
      </c>
      <c r="E26" s="656">
        <f t="shared" si="6"/>
        <v>5</v>
      </c>
      <c r="F26" s="282">
        <f t="shared" si="3"/>
        <v>7.5</v>
      </c>
      <c r="G26" s="577">
        <v>69000</v>
      </c>
      <c r="H26" s="624" t="s">
        <v>192</v>
      </c>
      <c r="I26" s="593" t="s">
        <v>17</v>
      </c>
      <c r="J26" s="51">
        <f t="shared" si="8"/>
        <v>517500</v>
      </c>
      <c r="K26" s="434"/>
      <c r="L26" s="657"/>
      <c r="M26" s="658"/>
      <c r="N26" s="659"/>
      <c r="O26" s="660"/>
      <c r="P26" s="661"/>
      <c r="Q26" s="662"/>
      <c r="R26" s="663">
        <v>5</v>
      </c>
      <c r="S26" s="664">
        <f>MMULT(R26,1.5)</f>
        <v>7.5</v>
      </c>
      <c r="T26" s="665"/>
      <c r="U26" s="666"/>
    </row>
    <row r="27" spans="1:21" s="24" customFormat="1" ht="18" customHeight="1">
      <c r="A27" s="1109">
        <v>630</v>
      </c>
      <c r="B27" s="750">
        <v>12</v>
      </c>
      <c r="C27" s="751" t="s">
        <v>46</v>
      </c>
      <c r="D27" s="752" t="s">
        <v>44</v>
      </c>
      <c r="E27" s="753">
        <f t="shared" ref="E27:E41" si="9">SUM(R27,P27,N27,L27)</f>
        <v>8</v>
      </c>
      <c r="F27" s="754">
        <f>SUM(K27,M27,O27,Q27,S27)</f>
        <v>17.600000000000001</v>
      </c>
      <c r="G27" s="755">
        <v>110000</v>
      </c>
      <c r="H27" s="756" t="s">
        <v>134</v>
      </c>
      <c r="I27" s="757" t="s">
        <v>17</v>
      </c>
      <c r="J27" s="758">
        <f t="shared" si="8"/>
        <v>1936000.0000000002</v>
      </c>
      <c r="K27" s="759"/>
      <c r="L27" s="910"/>
      <c r="M27" s="760"/>
      <c r="N27" s="761"/>
      <c r="O27" s="762"/>
      <c r="P27" s="763"/>
      <c r="Q27" s="764"/>
      <c r="R27" s="765">
        <v>8</v>
      </c>
      <c r="S27" s="766">
        <f>MMULT(R27,2.2)</f>
        <v>17.600000000000001</v>
      </c>
      <c r="T27" s="767"/>
      <c r="U27" s="768"/>
    </row>
    <row r="28" spans="1:21" s="176" customFormat="1" ht="18" customHeight="1">
      <c r="A28" s="1139"/>
      <c r="B28" s="225" t="s">
        <v>23</v>
      </c>
      <c r="C28" s="749" t="s">
        <v>53</v>
      </c>
      <c r="D28" s="453" t="s">
        <v>37</v>
      </c>
      <c r="E28" s="454">
        <f>SUM(R28,P28,N28,L28)</f>
        <v>11</v>
      </c>
      <c r="F28" s="241">
        <f>SUM(K28,M28,O28,Q28,S28)</f>
        <v>19.803999999999998</v>
      </c>
      <c r="G28" s="578">
        <v>98000</v>
      </c>
      <c r="H28" s="654" t="s">
        <v>117</v>
      </c>
      <c r="I28" s="593" t="s">
        <v>17</v>
      </c>
      <c r="J28" s="51">
        <f t="shared" si="8"/>
        <v>1940791.9999999998</v>
      </c>
      <c r="K28" s="434">
        <v>1.804</v>
      </c>
      <c r="L28" s="911">
        <v>1</v>
      </c>
      <c r="M28" s="677"/>
      <c r="N28" s="455"/>
      <c r="O28" s="309"/>
      <c r="P28" s="308"/>
      <c r="Q28" s="456"/>
      <c r="R28" s="457">
        <v>10</v>
      </c>
      <c r="S28" s="438">
        <f>MMULT(R28,1.8)</f>
        <v>18</v>
      </c>
      <c r="T28" s="458"/>
      <c r="U28" s="219" t="s">
        <v>87</v>
      </c>
    </row>
    <row r="29" spans="1:21" s="24" customFormat="1" ht="18" customHeight="1">
      <c r="A29" s="1139"/>
      <c r="B29" s="226">
        <v>9</v>
      </c>
      <c r="C29" s="734" t="s">
        <v>46</v>
      </c>
      <c r="D29" s="119" t="s">
        <v>43</v>
      </c>
      <c r="E29" s="205">
        <f t="shared" si="9"/>
        <v>1</v>
      </c>
      <c r="F29" s="91">
        <f t="shared" si="3"/>
        <v>1.65</v>
      </c>
      <c r="G29" s="579">
        <v>100000</v>
      </c>
      <c r="H29" s="617" t="s">
        <v>99</v>
      </c>
      <c r="I29" s="594" t="s">
        <v>17</v>
      </c>
      <c r="J29" s="75">
        <f t="shared" si="8"/>
        <v>165000</v>
      </c>
      <c r="K29" s="106"/>
      <c r="L29" s="912"/>
      <c r="M29" s="678"/>
      <c r="N29" s="58"/>
      <c r="O29" s="59"/>
      <c r="P29" s="57"/>
      <c r="Q29" s="60"/>
      <c r="R29" s="61">
        <v>1</v>
      </c>
      <c r="S29" s="62">
        <f>MMULT(R29,1.65)</f>
        <v>1.65</v>
      </c>
      <c r="T29" s="79"/>
      <c r="U29" s="217"/>
    </row>
    <row r="30" spans="1:21" s="176" customFormat="1" ht="18" customHeight="1">
      <c r="A30" s="1139"/>
      <c r="B30" s="581" t="s">
        <v>24</v>
      </c>
      <c r="C30" s="719" t="s">
        <v>82</v>
      </c>
      <c r="D30" s="197" t="s">
        <v>40</v>
      </c>
      <c r="E30" s="272">
        <f t="shared" si="9"/>
        <v>1</v>
      </c>
      <c r="F30" s="237">
        <f t="shared" si="3"/>
        <v>1.3</v>
      </c>
      <c r="G30" s="302">
        <v>69000</v>
      </c>
      <c r="H30" s="618" t="s">
        <v>135</v>
      </c>
      <c r="I30" s="595" t="s">
        <v>17</v>
      </c>
      <c r="J30" s="184">
        <f t="shared" si="8"/>
        <v>89700</v>
      </c>
      <c r="K30" s="273"/>
      <c r="L30" s="913"/>
      <c r="M30" s="679"/>
      <c r="N30" s="582"/>
      <c r="O30" s="583"/>
      <c r="P30" s="152"/>
      <c r="Q30" s="154"/>
      <c r="R30" s="276">
        <v>1</v>
      </c>
      <c r="S30" s="64">
        <f>MMULT(R30,1.3)</f>
        <v>1.3</v>
      </c>
      <c r="T30" s="274"/>
      <c r="U30" s="261"/>
    </row>
    <row r="31" spans="1:21" s="176" customFormat="1" ht="18" customHeight="1" thickBot="1">
      <c r="A31" s="1110"/>
      <c r="B31" s="671" t="s">
        <v>24</v>
      </c>
      <c r="C31" s="720" t="s">
        <v>47</v>
      </c>
      <c r="D31" s="198"/>
      <c r="E31" s="672">
        <f t="shared" si="9"/>
        <v>29</v>
      </c>
      <c r="F31" s="263">
        <f t="shared" si="3"/>
        <v>37.700000000000003</v>
      </c>
      <c r="G31" s="580">
        <v>97000</v>
      </c>
      <c r="H31" s="673" t="s">
        <v>71</v>
      </c>
      <c r="I31" s="597" t="s">
        <v>17</v>
      </c>
      <c r="J31" s="265">
        <f t="shared" si="8"/>
        <v>3656900.0000000005</v>
      </c>
      <c r="K31" s="674"/>
      <c r="L31" s="914"/>
      <c r="M31" s="680"/>
      <c r="N31" s="696"/>
      <c r="O31" s="697"/>
      <c r="P31" s="312"/>
      <c r="Q31" s="313"/>
      <c r="R31" s="698">
        <v>29</v>
      </c>
      <c r="S31" s="314">
        <f>MMULT(R31,1.3)</f>
        <v>37.700000000000003</v>
      </c>
      <c r="T31" s="675"/>
      <c r="U31" s="676"/>
    </row>
    <row r="32" spans="1:21" s="176" customFormat="1" ht="18" customHeight="1">
      <c r="A32" s="1111">
        <v>530</v>
      </c>
      <c r="B32" s="1041" t="s">
        <v>43</v>
      </c>
      <c r="C32" s="728" t="s">
        <v>46</v>
      </c>
      <c r="D32" s="192" t="s">
        <v>196</v>
      </c>
      <c r="E32" s="1042">
        <v>2</v>
      </c>
      <c r="F32" s="254">
        <v>6</v>
      </c>
      <c r="G32" s="441">
        <v>115000</v>
      </c>
      <c r="H32" s="626" t="s">
        <v>195</v>
      </c>
      <c r="I32" s="596" t="s">
        <v>17</v>
      </c>
      <c r="J32" s="51"/>
      <c r="K32" s="434"/>
      <c r="L32" s="911"/>
      <c r="M32" s="1035"/>
      <c r="N32" s="1036"/>
      <c r="O32" s="1037"/>
      <c r="P32" s="308"/>
      <c r="Q32" s="821"/>
      <c r="R32" s="1038"/>
      <c r="S32" s="444"/>
      <c r="T32" s="1039"/>
      <c r="U32" s="1040"/>
    </row>
    <row r="33" spans="1:22" s="176" customFormat="1" ht="18" customHeight="1">
      <c r="A33" s="1112"/>
      <c r="B33" s="231" t="s">
        <v>65</v>
      </c>
      <c r="C33" s="730" t="s">
        <v>46</v>
      </c>
      <c r="D33" s="221" t="s">
        <v>196</v>
      </c>
      <c r="E33" s="1055">
        <v>7</v>
      </c>
      <c r="F33" s="132">
        <v>18</v>
      </c>
      <c r="G33" s="291">
        <v>95000</v>
      </c>
      <c r="H33" s="613"/>
      <c r="I33" s="589" t="s">
        <v>201</v>
      </c>
      <c r="J33" s="51"/>
      <c r="K33" s="434"/>
      <c r="L33" s="911"/>
      <c r="M33" s="1035"/>
      <c r="N33" s="1036"/>
      <c r="O33" s="1037"/>
      <c r="P33" s="308"/>
      <c r="Q33" s="821"/>
      <c r="R33" s="1038"/>
      <c r="S33" s="444"/>
      <c r="T33" s="1039"/>
      <c r="U33" s="1040"/>
    </row>
    <row r="34" spans="1:22" s="24" customFormat="1" ht="18" customHeight="1">
      <c r="A34" s="1112"/>
      <c r="B34" s="225">
        <v>16</v>
      </c>
      <c r="C34" s="721" t="s">
        <v>200</v>
      </c>
      <c r="D34" s="197" t="s">
        <v>40</v>
      </c>
      <c r="E34" s="203">
        <f t="shared" si="9"/>
        <v>4</v>
      </c>
      <c r="F34" s="90">
        <f t="shared" ref="F34:F44" si="10">SUM(K34,M34,O34,Q34,S34)</f>
        <v>8.8000000000000007</v>
      </c>
      <c r="G34" s="277">
        <v>79000</v>
      </c>
      <c r="H34" s="619" t="s">
        <v>136</v>
      </c>
      <c r="I34" s="592" t="s">
        <v>17</v>
      </c>
      <c r="J34" s="178">
        <f t="shared" ref="J34:J48" si="11">MMULT(F34,G34)</f>
        <v>695200</v>
      </c>
      <c r="K34" s="105"/>
      <c r="L34" s="915"/>
      <c r="M34" s="179"/>
      <c r="N34" s="667"/>
      <c r="O34" s="220"/>
      <c r="P34" s="43"/>
      <c r="Q34" s="49"/>
      <c r="R34" s="668">
        <v>4</v>
      </c>
      <c r="S34" s="669">
        <f>MMULT(R34,2.2)</f>
        <v>8.8000000000000007</v>
      </c>
      <c r="T34" s="670"/>
      <c r="U34" s="82"/>
    </row>
    <row r="35" spans="1:22" s="24" customFormat="1" ht="18" customHeight="1">
      <c r="A35" s="1112"/>
      <c r="B35" s="225">
        <v>12</v>
      </c>
      <c r="C35" s="721" t="s">
        <v>49</v>
      </c>
      <c r="D35" s="120" t="s">
        <v>54</v>
      </c>
      <c r="E35" s="203">
        <f t="shared" si="9"/>
        <v>2</v>
      </c>
      <c r="F35" s="90">
        <f t="shared" si="10"/>
        <v>2.7360000000000002</v>
      </c>
      <c r="G35" s="277">
        <v>85000</v>
      </c>
      <c r="H35" s="619" t="s">
        <v>116</v>
      </c>
      <c r="I35" s="592" t="s">
        <v>17</v>
      </c>
      <c r="J35" s="35">
        <f t="shared" si="11"/>
        <v>232560.00000000003</v>
      </c>
      <c r="K35" s="105"/>
      <c r="L35" s="916"/>
      <c r="M35" s="36"/>
      <c r="N35" s="37"/>
      <c r="O35" s="38"/>
      <c r="P35" s="31"/>
      <c r="Q35" s="39"/>
      <c r="R35" s="33">
        <v>2</v>
      </c>
      <c r="S35" s="40">
        <v>2.7360000000000002</v>
      </c>
      <c r="T35" s="86"/>
      <c r="U35" s="82"/>
    </row>
    <row r="36" spans="1:22" s="24" customFormat="1" ht="18" customHeight="1">
      <c r="A36" s="1112"/>
      <c r="B36" s="225" t="s">
        <v>20</v>
      </c>
      <c r="C36" s="721" t="s">
        <v>50</v>
      </c>
      <c r="D36" s="120" t="s">
        <v>37</v>
      </c>
      <c r="E36" s="203">
        <f t="shared" si="9"/>
        <v>1</v>
      </c>
      <c r="F36" s="90">
        <f t="shared" si="10"/>
        <v>1.5</v>
      </c>
      <c r="G36" s="277">
        <v>94000</v>
      </c>
      <c r="H36" s="619">
        <v>12.02</v>
      </c>
      <c r="I36" s="592" t="s">
        <v>17</v>
      </c>
      <c r="J36" s="35">
        <f t="shared" si="11"/>
        <v>141000</v>
      </c>
      <c r="K36" s="105"/>
      <c r="L36" s="916"/>
      <c r="M36" s="36"/>
      <c r="N36" s="37"/>
      <c r="O36" s="38"/>
      <c r="P36" s="31"/>
      <c r="Q36" s="39"/>
      <c r="R36" s="33">
        <v>1</v>
      </c>
      <c r="S36" s="40">
        <v>1.5</v>
      </c>
      <c r="T36" s="86"/>
      <c r="U36" s="82"/>
    </row>
    <row r="37" spans="1:22" s="176" customFormat="1" ht="18" customHeight="1">
      <c r="A37" s="1112"/>
      <c r="B37" s="225" t="s">
        <v>20</v>
      </c>
      <c r="C37" s="721" t="s">
        <v>50</v>
      </c>
      <c r="D37" s="120"/>
      <c r="E37" s="203">
        <f t="shared" ref="E37" si="12">SUM(R37,P37,N37,L37)</f>
        <v>2</v>
      </c>
      <c r="F37" s="90">
        <f t="shared" ref="F37" si="13">SUM(K37,M37,O37,Q37,S37)</f>
        <v>3</v>
      </c>
      <c r="G37" s="277">
        <v>94000</v>
      </c>
      <c r="H37" s="619" t="s">
        <v>119</v>
      </c>
      <c r="I37" s="592" t="s">
        <v>17</v>
      </c>
      <c r="J37" s="178">
        <f t="shared" ref="J37" si="14">MMULT(F37,G37)</f>
        <v>282000</v>
      </c>
      <c r="K37" s="105"/>
      <c r="L37" s="917"/>
      <c r="M37" s="179"/>
      <c r="N37" s="37"/>
      <c r="O37" s="38"/>
      <c r="P37" s="177"/>
      <c r="Q37" s="180"/>
      <c r="R37" s="33">
        <v>2</v>
      </c>
      <c r="S37" s="40">
        <v>3</v>
      </c>
      <c r="T37" s="86"/>
      <c r="U37" s="82"/>
    </row>
    <row r="38" spans="1:22" s="176" customFormat="1" ht="18" customHeight="1">
      <c r="A38" s="1112"/>
      <c r="B38" s="225" t="s">
        <v>20</v>
      </c>
      <c r="C38" s="721" t="s">
        <v>49</v>
      </c>
      <c r="D38" s="120" t="s">
        <v>43</v>
      </c>
      <c r="E38" s="203">
        <f t="shared" si="9"/>
        <v>9</v>
      </c>
      <c r="F38" s="90">
        <f t="shared" si="10"/>
        <v>16.560000000000002</v>
      </c>
      <c r="G38" s="277">
        <v>89000</v>
      </c>
      <c r="H38" s="619" t="s">
        <v>121</v>
      </c>
      <c r="I38" s="592" t="s">
        <v>17</v>
      </c>
      <c r="J38" s="178">
        <f t="shared" si="11"/>
        <v>1473840.0000000002</v>
      </c>
      <c r="K38" s="105"/>
      <c r="L38" s="918"/>
      <c r="M38" s="179"/>
      <c r="N38" s="37"/>
      <c r="O38" s="38"/>
      <c r="P38" s="177"/>
      <c r="Q38" s="180"/>
      <c r="R38" s="33">
        <v>9</v>
      </c>
      <c r="S38" s="40">
        <f>MMULT(R38,1.84)</f>
        <v>16.560000000000002</v>
      </c>
      <c r="T38" s="86"/>
      <c r="U38" s="82"/>
    </row>
    <row r="39" spans="1:22" s="176" customFormat="1" ht="18" customHeight="1">
      <c r="A39" s="1112"/>
      <c r="B39" s="225" t="s">
        <v>20</v>
      </c>
      <c r="C39" s="721" t="s">
        <v>49</v>
      </c>
      <c r="D39" s="120" t="s">
        <v>64</v>
      </c>
      <c r="E39" s="203">
        <f t="shared" ref="E39:E40" si="15">SUM(R39,P39,N39,L39)</f>
        <v>2</v>
      </c>
      <c r="F39" s="90">
        <f t="shared" ref="F39:F40" si="16">SUM(K39,M39,O39,Q39,S39)</f>
        <v>3.68</v>
      </c>
      <c r="G39" s="277">
        <v>89000</v>
      </c>
      <c r="H39" s="619" t="s">
        <v>120</v>
      </c>
      <c r="I39" s="592" t="s">
        <v>17</v>
      </c>
      <c r="J39" s="178">
        <f t="shared" ref="J39:J40" si="17">MMULT(F39,G39)</f>
        <v>327520</v>
      </c>
      <c r="K39" s="105"/>
      <c r="L39" s="919"/>
      <c r="M39" s="179"/>
      <c r="N39" s="37"/>
      <c r="O39" s="38"/>
      <c r="P39" s="177"/>
      <c r="Q39" s="180"/>
      <c r="R39" s="33">
        <v>2</v>
      </c>
      <c r="S39" s="40">
        <f>MMULT(R39,1.84)</f>
        <v>3.68</v>
      </c>
      <c r="T39" s="86"/>
      <c r="U39" s="82"/>
    </row>
    <row r="40" spans="1:22" s="176" customFormat="1" ht="18" customHeight="1">
      <c r="A40" s="1112"/>
      <c r="B40" s="225" t="s">
        <v>23</v>
      </c>
      <c r="C40" s="721" t="s">
        <v>50</v>
      </c>
      <c r="D40" s="120" t="s">
        <v>64</v>
      </c>
      <c r="E40" s="203">
        <f t="shared" si="15"/>
        <v>1</v>
      </c>
      <c r="F40" s="90">
        <f t="shared" si="16"/>
        <v>1.5580000000000001</v>
      </c>
      <c r="G40" s="277">
        <v>94000</v>
      </c>
      <c r="H40" s="619" t="s">
        <v>130</v>
      </c>
      <c r="I40" s="592" t="s">
        <v>17</v>
      </c>
      <c r="J40" s="178">
        <f t="shared" si="17"/>
        <v>146452</v>
      </c>
      <c r="K40" s="105"/>
      <c r="L40" s="919"/>
      <c r="M40" s="179"/>
      <c r="N40" s="37"/>
      <c r="O40" s="38"/>
      <c r="P40" s="177"/>
      <c r="Q40" s="180"/>
      <c r="R40" s="33">
        <v>1</v>
      </c>
      <c r="S40" s="40">
        <v>1.5580000000000001</v>
      </c>
      <c r="T40" s="86"/>
      <c r="U40" s="82"/>
    </row>
    <row r="41" spans="1:22" s="176" customFormat="1" ht="18" customHeight="1">
      <c r="A41" s="1112"/>
      <c r="B41" s="225" t="s">
        <v>23</v>
      </c>
      <c r="C41" s="721" t="s">
        <v>46</v>
      </c>
      <c r="D41" s="120" t="s">
        <v>84</v>
      </c>
      <c r="E41" s="203">
        <f t="shared" si="9"/>
        <v>7</v>
      </c>
      <c r="F41" s="90">
        <f t="shared" si="10"/>
        <v>10.71</v>
      </c>
      <c r="G41" s="277">
        <v>94000</v>
      </c>
      <c r="H41" s="619" t="s">
        <v>125</v>
      </c>
      <c r="I41" s="592" t="s">
        <v>17</v>
      </c>
      <c r="J41" s="178">
        <f t="shared" si="11"/>
        <v>1006740.0000000001</v>
      </c>
      <c r="K41" s="105"/>
      <c r="L41" s="913"/>
      <c r="M41" s="179"/>
      <c r="N41" s="37"/>
      <c r="O41" s="38"/>
      <c r="P41" s="177"/>
      <c r="Q41" s="180"/>
      <c r="R41" s="33">
        <v>7</v>
      </c>
      <c r="S41" s="40">
        <f>MMULT(R41,1.53)</f>
        <v>10.71</v>
      </c>
      <c r="T41" s="86"/>
      <c r="U41" s="82"/>
    </row>
    <row r="42" spans="1:22" s="176" customFormat="1" ht="18" customHeight="1">
      <c r="A42" s="1112"/>
      <c r="B42" s="225" t="s">
        <v>23</v>
      </c>
      <c r="C42" s="721" t="s">
        <v>46</v>
      </c>
      <c r="D42" s="120" t="s">
        <v>84</v>
      </c>
      <c r="E42" s="203">
        <f t="shared" ref="E42" si="18">SUM(R42,P42,N42,L42)</f>
        <v>13</v>
      </c>
      <c r="F42" s="90">
        <f t="shared" ref="F42" si="19">SUM(K42,M42,O42,Q42,S42)</f>
        <v>31.5</v>
      </c>
      <c r="G42" s="277">
        <v>94000</v>
      </c>
      <c r="H42" s="619" t="s">
        <v>125</v>
      </c>
      <c r="I42" s="592" t="s">
        <v>17</v>
      </c>
      <c r="J42" s="178">
        <f t="shared" ref="J42" si="20">MMULT(F42,G42)</f>
        <v>2961000</v>
      </c>
      <c r="K42" s="105">
        <v>12</v>
      </c>
      <c r="L42" s="1016"/>
      <c r="M42" s="179"/>
      <c r="N42" s="37"/>
      <c r="O42" s="38"/>
      <c r="P42" s="177"/>
      <c r="Q42" s="180"/>
      <c r="R42" s="33">
        <v>13</v>
      </c>
      <c r="S42" s="40">
        <f>MMULT(R42,1.5)</f>
        <v>19.5</v>
      </c>
      <c r="T42" s="86"/>
      <c r="U42" s="82"/>
      <c r="V42" s="176" t="s">
        <v>191</v>
      </c>
    </row>
    <row r="43" spans="1:22" s="176" customFormat="1" ht="18" customHeight="1">
      <c r="A43" s="1112"/>
      <c r="B43" s="225" t="s">
        <v>23</v>
      </c>
      <c r="C43" s="721" t="s">
        <v>46</v>
      </c>
      <c r="D43" s="120" t="s">
        <v>43</v>
      </c>
      <c r="E43" s="203">
        <f>SUM(R43,P43,N43,L43)</f>
        <v>8</v>
      </c>
      <c r="F43" s="90">
        <f t="shared" si="10"/>
        <v>9.6</v>
      </c>
      <c r="G43" s="277">
        <v>82000</v>
      </c>
      <c r="H43" s="619" t="s">
        <v>107</v>
      </c>
      <c r="I43" s="592" t="s">
        <v>17</v>
      </c>
      <c r="J43" s="178">
        <f t="shared" si="11"/>
        <v>787200</v>
      </c>
      <c r="K43" s="105"/>
      <c r="L43" s="916"/>
      <c r="M43" s="179"/>
      <c r="N43" s="37"/>
      <c r="O43" s="38"/>
      <c r="P43" s="177"/>
      <c r="Q43" s="180"/>
      <c r="R43" s="33">
        <v>8</v>
      </c>
      <c r="S43" s="40">
        <f>MMULT(R43,1.2)</f>
        <v>9.6</v>
      </c>
      <c r="T43" s="86"/>
      <c r="U43" s="82"/>
    </row>
    <row r="44" spans="1:22" s="126" customFormat="1" ht="18" customHeight="1">
      <c r="A44" s="1112"/>
      <c r="B44" s="229" t="s">
        <v>24</v>
      </c>
      <c r="C44" s="817" t="s">
        <v>49</v>
      </c>
      <c r="D44" s="197" t="s">
        <v>43</v>
      </c>
      <c r="E44" s="236">
        <f>SUM(R44,P44,N44,L44)</f>
        <v>17</v>
      </c>
      <c r="F44" s="237">
        <f t="shared" si="10"/>
        <v>20.8</v>
      </c>
      <c r="G44" s="302">
        <v>85000</v>
      </c>
      <c r="H44" s="618" t="s">
        <v>127</v>
      </c>
      <c r="I44" s="595" t="s">
        <v>17</v>
      </c>
      <c r="J44" s="184">
        <f>MMULT(F44,G44)</f>
        <v>1768000</v>
      </c>
      <c r="K44" s="389"/>
      <c r="L44" s="920"/>
      <c r="M44" s="185"/>
      <c r="N44" s="186"/>
      <c r="O44" s="187"/>
      <c r="P44" s="188"/>
      <c r="Q44" s="189"/>
      <c r="R44" s="712">
        <v>17</v>
      </c>
      <c r="S44" s="209">
        <v>20.8</v>
      </c>
      <c r="T44" s="460"/>
      <c r="U44" s="275"/>
    </row>
    <row r="45" spans="1:22" s="126" customFormat="1" ht="18" customHeight="1">
      <c r="A45" s="1112"/>
      <c r="B45" s="229" t="s">
        <v>24</v>
      </c>
      <c r="C45" s="719" t="s">
        <v>49</v>
      </c>
      <c r="D45" s="221"/>
      <c r="E45" s="236">
        <f>SUM(R45,P45,N45,L45)</f>
        <v>7</v>
      </c>
      <c r="F45" s="237">
        <f t="shared" ref="F45" si="21">SUM(K45,M45,O45,Q45,S45)</f>
        <v>8.1999999999999993</v>
      </c>
      <c r="G45" s="302">
        <v>85000</v>
      </c>
      <c r="H45" s="618" t="s">
        <v>126</v>
      </c>
      <c r="I45" s="595" t="s">
        <v>17</v>
      </c>
      <c r="J45" s="184">
        <f>MMULT(F45,G45)</f>
        <v>696999.99999999988</v>
      </c>
      <c r="K45" s="389"/>
      <c r="L45" s="920"/>
      <c r="M45" s="185"/>
      <c r="N45" s="186"/>
      <c r="O45" s="187"/>
      <c r="P45" s="188"/>
      <c r="Q45" s="189"/>
      <c r="R45" s="712">
        <v>7</v>
      </c>
      <c r="S45" s="209">
        <v>8.1999999999999993</v>
      </c>
      <c r="T45" s="460"/>
      <c r="U45" s="275"/>
    </row>
    <row r="46" spans="1:22" s="126" customFormat="1" ht="18" customHeight="1">
      <c r="A46" s="1112"/>
      <c r="B46" s="229" t="s">
        <v>24</v>
      </c>
      <c r="C46" s="719" t="s">
        <v>18</v>
      </c>
      <c r="D46" s="221" t="s">
        <v>40</v>
      </c>
      <c r="E46" s="236">
        <f t="shared" ref="E46" si="22">SUM(R46,P46,N46,L46)</f>
        <v>27</v>
      </c>
      <c r="F46" s="237">
        <f>SUM(K46,M46,O46,Q46,S46)</f>
        <v>32.4</v>
      </c>
      <c r="G46" s="302">
        <v>75000</v>
      </c>
      <c r="H46" s="618"/>
      <c r="I46" s="595" t="s">
        <v>17</v>
      </c>
      <c r="J46" s="184">
        <f t="shared" ref="J46" si="23">MMULT(F46,G46)</f>
        <v>2430000</v>
      </c>
      <c r="K46" s="389"/>
      <c r="L46" s="920"/>
      <c r="M46" s="185"/>
      <c r="N46" s="186"/>
      <c r="O46" s="187"/>
      <c r="P46" s="188" t="s">
        <v>187</v>
      </c>
      <c r="Q46" s="189"/>
      <c r="R46" s="906">
        <v>27</v>
      </c>
      <c r="S46" s="907">
        <f>MMULT(R46,1.2)</f>
        <v>32.4</v>
      </c>
      <c r="T46" s="460"/>
      <c r="U46" s="275"/>
    </row>
    <row r="47" spans="1:22" s="24" customFormat="1" ht="18" customHeight="1">
      <c r="A47" s="1112"/>
      <c r="B47" s="230" t="s">
        <v>24</v>
      </c>
      <c r="C47" s="722" t="s">
        <v>18</v>
      </c>
      <c r="D47" s="221" t="s">
        <v>40</v>
      </c>
      <c r="E47" s="163">
        <f t="shared" ref="E47:E55" si="24">SUM(R47,P47,N47,L47)</f>
        <v>53</v>
      </c>
      <c r="F47" s="132">
        <f>SUM(K47,M47,O47,Q47,S47)</f>
        <v>69.960000000000008</v>
      </c>
      <c r="G47" s="291">
        <v>79000</v>
      </c>
      <c r="H47" s="613"/>
      <c r="I47" s="589" t="s">
        <v>17</v>
      </c>
      <c r="J47" s="166">
        <f t="shared" si="11"/>
        <v>5526840.0000000009</v>
      </c>
      <c r="K47" s="175"/>
      <c r="L47" s="921"/>
      <c r="M47" s="168"/>
      <c r="N47" s="169"/>
      <c r="O47" s="170"/>
      <c r="P47" s="171"/>
      <c r="Q47" s="172"/>
      <c r="R47" s="640">
        <v>53</v>
      </c>
      <c r="S47" s="208">
        <f>MMULT(R47,1.32)</f>
        <v>69.960000000000008</v>
      </c>
      <c r="T47" s="641"/>
      <c r="U47" s="642"/>
    </row>
    <row r="48" spans="1:22" s="176" customFormat="1" ht="18" customHeight="1" thickBot="1">
      <c r="A48" s="1113"/>
      <c r="B48" s="232" t="s">
        <v>22</v>
      </c>
      <c r="C48" s="723" t="s">
        <v>18</v>
      </c>
      <c r="D48" s="239"/>
      <c r="E48" s="240">
        <f t="shared" si="24"/>
        <v>12</v>
      </c>
      <c r="F48" s="241">
        <f>SUM(K48,M48,O48,Q48,S48)</f>
        <v>10.44</v>
      </c>
      <c r="G48" s="580">
        <v>69000</v>
      </c>
      <c r="H48" s="628"/>
      <c r="I48" s="593" t="s">
        <v>17</v>
      </c>
      <c r="J48" s="51">
        <f t="shared" si="11"/>
        <v>720360</v>
      </c>
      <c r="K48" s="638"/>
      <c r="L48" s="922"/>
      <c r="M48" s="442"/>
      <c r="N48" s="435"/>
      <c r="O48" s="436"/>
      <c r="P48" s="443"/>
      <c r="Q48" s="437"/>
      <c r="R48" s="639">
        <v>12</v>
      </c>
      <c r="S48" s="444">
        <f>MMULT(R48,0.87)</f>
        <v>10.44</v>
      </c>
      <c r="T48" s="643"/>
      <c r="U48" s="644"/>
    </row>
    <row r="49" spans="1:21" s="24" customFormat="1" ht="18" customHeight="1">
      <c r="A49" s="1141">
        <v>426</v>
      </c>
      <c r="B49" s="234" t="s">
        <v>57</v>
      </c>
      <c r="C49" s="724" t="s">
        <v>48</v>
      </c>
      <c r="D49" s="253" t="s">
        <v>43</v>
      </c>
      <c r="E49" s="244">
        <f t="shared" si="24"/>
        <v>1</v>
      </c>
      <c r="F49" s="254">
        <f t="shared" ref="F49:F61" si="25">SUM(K49,M49,O49,Q49,S49)</f>
        <v>1.38</v>
      </c>
      <c r="G49" s="255">
        <v>110000</v>
      </c>
      <c r="H49" s="621" t="s">
        <v>58</v>
      </c>
      <c r="I49" s="596" t="s">
        <v>17</v>
      </c>
      <c r="J49" s="278">
        <f t="shared" ref="J49:J95" si="26">MMULT(F49,G49)</f>
        <v>151800</v>
      </c>
      <c r="K49" s="107"/>
      <c r="L49" s="923"/>
      <c r="M49" s="256"/>
      <c r="N49" s="257"/>
      <c r="O49" s="258"/>
      <c r="P49" s="259"/>
      <c r="Q49" s="260"/>
      <c r="R49" s="445">
        <v>1</v>
      </c>
      <c r="S49" s="319">
        <v>1.38</v>
      </c>
      <c r="T49" s="446"/>
      <c r="U49" s="215"/>
    </row>
    <row r="50" spans="1:21" s="176" customFormat="1" ht="18" customHeight="1">
      <c r="A50" s="1069"/>
      <c r="B50" s="229" t="s">
        <v>20</v>
      </c>
      <c r="C50" s="725" t="s">
        <v>49</v>
      </c>
      <c r="D50" s="238" t="s">
        <v>43</v>
      </c>
      <c r="E50" s="236">
        <f t="shared" ref="E50" si="27">SUM(R50,P50,N50,L50)</f>
        <v>7</v>
      </c>
      <c r="F50" s="237">
        <f>SUM(K50,M50,O50,Q50,S50)</f>
        <v>10.29</v>
      </c>
      <c r="G50" s="247">
        <v>85000</v>
      </c>
      <c r="H50" s="622"/>
      <c r="I50" s="595" t="s">
        <v>17</v>
      </c>
      <c r="J50" s="184">
        <f t="shared" ref="J50" si="28">MMULT(F50,G50)</f>
        <v>874649.99999999988</v>
      </c>
      <c r="K50" s="191"/>
      <c r="L50" s="919"/>
      <c r="M50" s="185"/>
      <c r="N50" s="186"/>
      <c r="O50" s="187"/>
      <c r="P50" s="188"/>
      <c r="Q50" s="189"/>
      <c r="R50" s="283">
        <v>7</v>
      </c>
      <c r="S50" s="209">
        <f>MMULT(R50,1.47)</f>
        <v>10.29</v>
      </c>
      <c r="T50" s="190"/>
      <c r="U50" s="261"/>
    </row>
    <row r="51" spans="1:21" s="176" customFormat="1" ht="18" customHeight="1">
      <c r="A51" s="1069"/>
      <c r="B51" s="230" t="s">
        <v>20</v>
      </c>
      <c r="C51" s="726" t="s">
        <v>48</v>
      </c>
      <c r="D51" s="162" t="s">
        <v>64</v>
      </c>
      <c r="E51" s="163">
        <f t="shared" si="24"/>
        <v>1</v>
      </c>
      <c r="F51" s="132">
        <f t="shared" si="25"/>
        <v>0.30299999999999999</v>
      </c>
      <c r="G51" s="248">
        <v>155000</v>
      </c>
      <c r="H51" s="623" t="s">
        <v>85</v>
      </c>
      <c r="I51" s="589" t="s">
        <v>17</v>
      </c>
      <c r="J51" s="166">
        <f t="shared" si="26"/>
        <v>46965</v>
      </c>
      <c r="K51" s="167"/>
      <c r="L51" s="924"/>
      <c r="M51" s="168"/>
      <c r="N51" s="169"/>
      <c r="O51" s="170"/>
      <c r="P51" s="171"/>
      <c r="Q51" s="172"/>
      <c r="R51" s="173">
        <v>1</v>
      </c>
      <c r="S51" s="174">
        <v>0.30299999999999999</v>
      </c>
      <c r="T51" s="190"/>
      <c r="U51" s="262"/>
    </row>
    <row r="52" spans="1:21" s="176" customFormat="1" ht="18" customHeight="1">
      <c r="A52" s="1069"/>
      <c r="B52" s="230" t="s">
        <v>23</v>
      </c>
      <c r="C52" s="726" t="s">
        <v>48</v>
      </c>
      <c r="D52" s="162"/>
      <c r="E52" s="163">
        <f t="shared" si="24"/>
        <v>1</v>
      </c>
      <c r="F52" s="132">
        <f t="shared" si="25"/>
        <v>1.24</v>
      </c>
      <c r="G52" s="248">
        <v>125000</v>
      </c>
      <c r="H52" s="623">
        <v>12.11</v>
      </c>
      <c r="I52" s="589" t="s">
        <v>17</v>
      </c>
      <c r="J52" s="166">
        <f t="shared" si="26"/>
        <v>155000</v>
      </c>
      <c r="K52" s="167"/>
      <c r="L52" s="924"/>
      <c r="M52" s="168"/>
      <c r="N52" s="169"/>
      <c r="O52" s="170"/>
      <c r="P52" s="171"/>
      <c r="Q52" s="172"/>
      <c r="R52" s="173">
        <v>1</v>
      </c>
      <c r="S52" s="174">
        <v>1.24</v>
      </c>
      <c r="T52" s="190"/>
      <c r="U52" s="262"/>
    </row>
    <row r="53" spans="1:21" s="176" customFormat="1" ht="18" customHeight="1">
      <c r="A53" s="1069"/>
      <c r="B53" s="230" t="s">
        <v>23</v>
      </c>
      <c r="C53" s="726" t="s">
        <v>48</v>
      </c>
      <c r="D53" s="162" t="s">
        <v>43</v>
      </c>
      <c r="E53" s="163"/>
      <c r="F53" s="132">
        <v>20</v>
      </c>
      <c r="G53" s="248">
        <v>125000</v>
      </c>
      <c r="H53" s="623"/>
      <c r="I53" s="589" t="s">
        <v>17</v>
      </c>
      <c r="J53" s="166"/>
      <c r="K53" s="167"/>
      <c r="L53" s="924"/>
      <c r="M53" s="168"/>
      <c r="N53" s="169"/>
      <c r="O53" s="170"/>
      <c r="P53" s="171"/>
      <c r="Q53" s="172"/>
      <c r="R53" s="173"/>
      <c r="S53" s="174"/>
      <c r="T53" s="190"/>
      <c r="U53" s="262"/>
    </row>
    <row r="54" spans="1:21" s="176" customFormat="1" ht="18" customHeight="1">
      <c r="A54" s="1069"/>
      <c r="B54" s="230" t="s">
        <v>23</v>
      </c>
      <c r="C54" s="726" t="s">
        <v>49</v>
      </c>
      <c r="D54" s="162" t="s">
        <v>43</v>
      </c>
      <c r="E54" s="163">
        <f t="shared" si="24"/>
        <v>6</v>
      </c>
      <c r="F54" s="132">
        <f t="shared" si="25"/>
        <v>7.1999999999999993</v>
      </c>
      <c r="G54" s="248">
        <v>85000</v>
      </c>
      <c r="H54" s="623"/>
      <c r="I54" s="589" t="s">
        <v>17</v>
      </c>
      <c r="J54" s="166">
        <f t="shared" si="26"/>
        <v>611999.99999999988</v>
      </c>
      <c r="K54" s="167"/>
      <c r="L54" s="924"/>
      <c r="M54" s="168"/>
      <c r="N54" s="169"/>
      <c r="O54" s="170"/>
      <c r="P54" s="171"/>
      <c r="Q54" s="172"/>
      <c r="R54" s="173">
        <v>6</v>
      </c>
      <c r="S54" s="174">
        <f>MMULT(R54,1.2)</f>
        <v>7.1999999999999993</v>
      </c>
      <c r="T54" s="190"/>
      <c r="U54" s="262"/>
    </row>
    <row r="55" spans="1:21" s="24" customFormat="1" ht="18" customHeight="1">
      <c r="A55" s="1069"/>
      <c r="B55" s="230" t="s">
        <v>23</v>
      </c>
      <c r="C55" s="726" t="s">
        <v>49</v>
      </c>
      <c r="D55" s="162" t="s">
        <v>54</v>
      </c>
      <c r="E55" s="163">
        <f t="shared" si="24"/>
        <v>2</v>
      </c>
      <c r="F55" s="132">
        <f t="shared" si="25"/>
        <v>1.85</v>
      </c>
      <c r="G55" s="248">
        <v>79000</v>
      </c>
      <c r="H55" s="623" t="s">
        <v>74</v>
      </c>
      <c r="I55" s="589" t="s">
        <v>17</v>
      </c>
      <c r="J55" s="166">
        <f t="shared" si="26"/>
        <v>146150</v>
      </c>
      <c r="K55" s="167"/>
      <c r="L55" s="924"/>
      <c r="M55" s="168"/>
      <c r="N55" s="169"/>
      <c r="O55" s="170"/>
      <c r="P55" s="171"/>
      <c r="Q55" s="172"/>
      <c r="R55" s="173">
        <v>2</v>
      </c>
      <c r="S55" s="174">
        <v>1.85</v>
      </c>
      <c r="T55" s="190"/>
      <c r="U55" s="262"/>
    </row>
    <row r="56" spans="1:21" s="176" customFormat="1" ht="18" customHeight="1">
      <c r="A56" s="1069"/>
      <c r="B56" s="230" t="s">
        <v>23</v>
      </c>
      <c r="C56" s="726" t="s">
        <v>49</v>
      </c>
      <c r="D56" s="162" t="s">
        <v>40</v>
      </c>
      <c r="E56" s="163">
        <f t="shared" ref="E56:E61" si="29">SUM(R56,P56,N56,L56,U56)</f>
        <v>1</v>
      </c>
      <c r="F56" s="132">
        <f t="shared" si="25"/>
        <v>1.2</v>
      </c>
      <c r="G56" s="248">
        <v>84000</v>
      </c>
      <c r="H56" s="623" t="s">
        <v>92</v>
      </c>
      <c r="I56" s="589" t="s">
        <v>17</v>
      </c>
      <c r="J56" s="166">
        <f t="shared" si="26"/>
        <v>100800</v>
      </c>
      <c r="K56" s="167"/>
      <c r="L56" s="924" t="s">
        <v>89</v>
      </c>
      <c r="M56" s="168"/>
      <c r="N56" s="169"/>
      <c r="O56" s="170"/>
      <c r="P56" s="171"/>
      <c r="Q56" s="172"/>
      <c r="R56" s="173">
        <v>1</v>
      </c>
      <c r="S56" s="174">
        <v>1.2</v>
      </c>
      <c r="T56" s="190"/>
      <c r="U56" s="262"/>
    </row>
    <row r="57" spans="1:21" s="176" customFormat="1" ht="18" customHeight="1">
      <c r="A57" s="1069"/>
      <c r="B57" s="230" t="s">
        <v>59</v>
      </c>
      <c r="C57" s="726" t="s">
        <v>48</v>
      </c>
      <c r="D57" s="162" t="s">
        <v>43</v>
      </c>
      <c r="E57" s="163"/>
      <c r="F57" s="132">
        <v>30</v>
      </c>
      <c r="G57" s="248">
        <v>125000</v>
      </c>
      <c r="H57" s="623"/>
      <c r="I57" s="589" t="s">
        <v>17</v>
      </c>
      <c r="J57" s="166"/>
      <c r="K57" s="167"/>
      <c r="L57" s="924"/>
      <c r="M57" s="168"/>
      <c r="N57" s="169"/>
      <c r="O57" s="170"/>
      <c r="P57" s="171"/>
      <c r="Q57" s="172"/>
      <c r="R57" s="173"/>
      <c r="S57" s="174"/>
      <c r="T57" s="190"/>
      <c r="U57" s="262"/>
    </row>
    <row r="58" spans="1:21" s="176" customFormat="1" ht="18" customHeight="1">
      <c r="A58" s="1069"/>
      <c r="B58" s="230" t="s">
        <v>59</v>
      </c>
      <c r="C58" s="726" t="s">
        <v>49</v>
      </c>
      <c r="D58" s="162" t="s">
        <v>44</v>
      </c>
      <c r="E58" s="163">
        <f t="shared" si="29"/>
        <v>3</v>
      </c>
      <c r="F58" s="132">
        <f t="shared" ref="F58" si="30">SUM(K58,M58,O58,Q58,S58)</f>
        <v>3.3000000000000003</v>
      </c>
      <c r="G58" s="248">
        <v>84000</v>
      </c>
      <c r="H58" s="623" t="s">
        <v>92</v>
      </c>
      <c r="I58" s="589" t="s">
        <v>17</v>
      </c>
      <c r="J58" s="166">
        <f t="shared" ref="J58" si="31">MMULT(F58,G58)</f>
        <v>277200</v>
      </c>
      <c r="K58" s="167"/>
      <c r="L58" s="924" t="s">
        <v>89</v>
      </c>
      <c r="M58" s="168"/>
      <c r="N58" s="169"/>
      <c r="O58" s="170"/>
      <c r="P58" s="171"/>
      <c r="Q58" s="172"/>
      <c r="R58" s="173">
        <v>3</v>
      </c>
      <c r="S58" s="174">
        <f>MMULT(R58,1.1)</f>
        <v>3.3000000000000003</v>
      </c>
      <c r="T58" s="190"/>
      <c r="U58" s="262"/>
    </row>
    <row r="59" spans="1:21" s="176" customFormat="1" ht="18" customHeight="1">
      <c r="A59" s="1069"/>
      <c r="B59" s="231" t="s">
        <v>24</v>
      </c>
      <c r="C59" s="727" t="s">
        <v>70</v>
      </c>
      <c r="D59" s="162" t="s">
        <v>40</v>
      </c>
      <c r="E59" s="163">
        <f t="shared" si="29"/>
        <v>1</v>
      </c>
      <c r="F59" s="132">
        <f t="shared" si="25"/>
        <v>0.8</v>
      </c>
      <c r="G59" s="248">
        <v>65000</v>
      </c>
      <c r="H59" s="623">
        <v>8.9700000000000006</v>
      </c>
      <c r="I59" s="589" t="s">
        <v>17</v>
      </c>
      <c r="J59" s="166">
        <f t="shared" si="26"/>
        <v>52000</v>
      </c>
      <c r="K59" s="175"/>
      <c r="L59" s="924"/>
      <c r="M59" s="168"/>
      <c r="N59" s="169"/>
      <c r="O59" s="170"/>
      <c r="P59" s="171"/>
      <c r="Q59" s="172"/>
      <c r="R59" s="222">
        <v>1</v>
      </c>
      <c r="S59" s="208">
        <v>0.8</v>
      </c>
      <c r="T59" s="190"/>
      <c r="U59" s="262" t="s">
        <v>193</v>
      </c>
    </row>
    <row r="60" spans="1:21" s="176" customFormat="1" ht="18" customHeight="1">
      <c r="A60" s="1069"/>
      <c r="B60" s="231" t="s">
        <v>24</v>
      </c>
      <c r="C60" s="727" t="s">
        <v>49</v>
      </c>
      <c r="D60" s="162" t="s">
        <v>61</v>
      </c>
      <c r="E60" s="163">
        <f t="shared" si="29"/>
        <v>53</v>
      </c>
      <c r="F60" s="132">
        <f t="shared" si="25"/>
        <v>47.17</v>
      </c>
      <c r="G60" s="248">
        <v>86000</v>
      </c>
      <c r="H60" s="623"/>
      <c r="I60" s="589" t="s">
        <v>17</v>
      </c>
      <c r="J60" s="166">
        <f t="shared" si="26"/>
        <v>4056620</v>
      </c>
      <c r="K60" s="175"/>
      <c r="L60" s="924"/>
      <c r="M60" s="168"/>
      <c r="N60" s="169"/>
      <c r="O60" s="170"/>
      <c r="P60" s="171"/>
      <c r="Q60" s="172"/>
      <c r="R60" s="173">
        <v>53</v>
      </c>
      <c r="S60" s="174">
        <f>MMULT(R60,0.89)</f>
        <v>47.17</v>
      </c>
      <c r="T60" s="190"/>
      <c r="U60" s="262"/>
    </row>
    <row r="61" spans="1:21" s="176" customFormat="1" ht="18" customHeight="1">
      <c r="A61" s="1069"/>
      <c r="B61" s="231" t="s">
        <v>24</v>
      </c>
      <c r="C61" s="726" t="s">
        <v>49</v>
      </c>
      <c r="D61" s="162" t="s">
        <v>44</v>
      </c>
      <c r="E61" s="163">
        <f t="shared" si="29"/>
        <v>8</v>
      </c>
      <c r="F61" s="132">
        <f t="shared" si="25"/>
        <v>7.12</v>
      </c>
      <c r="G61" s="248">
        <v>84000</v>
      </c>
      <c r="H61" s="623" t="s">
        <v>102</v>
      </c>
      <c r="I61" s="589" t="s">
        <v>17</v>
      </c>
      <c r="J61" s="166">
        <f t="shared" si="26"/>
        <v>598080</v>
      </c>
      <c r="K61" s="270"/>
      <c r="L61" s="924"/>
      <c r="M61" s="168"/>
      <c r="N61" s="169"/>
      <c r="O61" s="170"/>
      <c r="P61" s="171"/>
      <c r="Q61" s="172"/>
      <c r="R61" s="173">
        <v>8</v>
      </c>
      <c r="S61" s="174">
        <f>MMULT(R61,0.89)</f>
        <v>7.12</v>
      </c>
      <c r="T61" s="190"/>
      <c r="U61" s="262"/>
    </row>
    <row r="62" spans="1:21" s="176" customFormat="1" ht="18" customHeight="1">
      <c r="A62" s="1069"/>
      <c r="B62" s="231" t="s">
        <v>24</v>
      </c>
      <c r="C62" s="726" t="s">
        <v>49</v>
      </c>
      <c r="D62" s="162" t="s">
        <v>43</v>
      </c>
      <c r="E62" s="163">
        <f t="shared" ref="E62" si="32">SUM(R62,P62,N62,L62,U62)</f>
        <v>6</v>
      </c>
      <c r="F62" s="132">
        <f t="shared" ref="F62" si="33">SUM(K62,M62,O62,Q62,S62)</f>
        <v>4.4000000000000004</v>
      </c>
      <c r="G62" s="248">
        <v>82000</v>
      </c>
      <c r="H62" s="623" t="s">
        <v>129</v>
      </c>
      <c r="I62" s="589" t="s">
        <v>17</v>
      </c>
      <c r="J62" s="166">
        <f t="shared" ref="J62" si="34">MMULT(F62,G62)</f>
        <v>360800.00000000006</v>
      </c>
      <c r="K62" s="270"/>
      <c r="L62" s="924"/>
      <c r="M62" s="168"/>
      <c r="N62" s="169"/>
      <c r="O62" s="170"/>
      <c r="P62" s="171"/>
      <c r="Q62" s="172"/>
      <c r="R62" s="173">
        <v>6</v>
      </c>
      <c r="S62" s="174">
        <v>4.4000000000000004</v>
      </c>
      <c r="T62" s="190"/>
      <c r="U62" s="262"/>
    </row>
    <row r="63" spans="1:21" s="176" customFormat="1" ht="18" customHeight="1">
      <c r="A63" s="1069"/>
      <c r="B63" s="231" t="s">
        <v>24</v>
      </c>
      <c r="C63" s="726" t="s">
        <v>49</v>
      </c>
      <c r="D63" s="162" t="s">
        <v>64</v>
      </c>
      <c r="E63" s="163">
        <f t="shared" ref="E63" si="35">SUM(R63,P63,N63,L63,U63)</f>
        <v>1</v>
      </c>
      <c r="F63" s="132">
        <f t="shared" ref="F63" si="36">SUM(K63,M63,O63,Q63,S63)</f>
        <v>0.94599999999999995</v>
      </c>
      <c r="G63" s="248">
        <v>84000</v>
      </c>
      <c r="H63" s="623">
        <v>11.58</v>
      </c>
      <c r="I63" s="589" t="s">
        <v>17</v>
      </c>
      <c r="J63" s="166">
        <f t="shared" ref="J63" si="37">MMULT(F63,G63)</f>
        <v>79464</v>
      </c>
      <c r="K63" s="270"/>
      <c r="L63" s="924"/>
      <c r="M63" s="168"/>
      <c r="N63" s="169"/>
      <c r="O63" s="170"/>
      <c r="P63" s="171"/>
      <c r="Q63" s="172"/>
      <c r="R63" s="173">
        <v>1</v>
      </c>
      <c r="S63" s="174">
        <v>0.94599999999999995</v>
      </c>
      <c r="T63" s="190"/>
      <c r="U63" s="262"/>
    </row>
    <row r="64" spans="1:21" s="176" customFormat="1" ht="18" customHeight="1">
      <c r="A64" s="1069"/>
      <c r="B64" s="231" t="s">
        <v>24</v>
      </c>
      <c r="C64" s="726" t="s">
        <v>49</v>
      </c>
      <c r="D64" s="162" t="s">
        <v>40</v>
      </c>
      <c r="E64" s="163">
        <f>SUM(R64,P64,N64,L64,U64)</f>
        <v>6</v>
      </c>
      <c r="F64" s="132">
        <f t="shared" ref="F64" si="38">SUM(K64,M64,O64,Q64,S64)</f>
        <v>5.82</v>
      </c>
      <c r="G64" s="248">
        <v>84000</v>
      </c>
      <c r="H64" s="623" t="s">
        <v>92</v>
      </c>
      <c r="I64" s="589" t="s">
        <v>17</v>
      </c>
      <c r="J64" s="166">
        <f t="shared" ref="J64" si="39">MMULT(F64,G64)</f>
        <v>488880</v>
      </c>
      <c r="K64" s="270"/>
      <c r="L64" s="924" t="s">
        <v>89</v>
      </c>
      <c r="M64" s="168"/>
      <c r="N64" s="169"/>
      <c r="O64" s="170"/>
      <c r="P64" s="171"/>
      <c r="Q64" s="172"/>
      <c r="R64" s="173">
        <v>6</v>
      </c>
      <c r="S64" s="174">
        <f>MMULT(R64,0.97)</f>
        <v>5.82</v>
      </c>
      <c r="T64" s="190"/>
      <c r="U64" s="262"/>
    </row>
    <row r="65" spans="1:21" s="24" customFormat="1" ht="18" customHeight="1">
      <c r="A65" s="1069"/>
      <c r="B65" s="227">
        <v>8</v>
      </c>
      <c r="C65" s="721" t="s">
        <v>18</v>
      </c>
      <c r="D65" s="197" t="s">
        <v>40</v>
      </c>
      <c r="E65" s="207">
        <f>SUM(R65,P65,N65,L65,U65)</f>
        <v>2</v>
      </c>
      <c r="F65" s="90">
        <f t="shared" ref="F65:F87" si="40">SUM(K65,M65,O65,Q65,S65)</f>
        <v>1.77</v>
      </c>
      <c r="G65" s="246">
        <v>57000</v>
      </c>
      <c r="H65" s="616" t="s">
        <v>110</v>
      </c>
      <c r="I65" s="592" t="s">
        <v>17</v>
      </c>
      <c r="J65" s="178">
        <f t="shared" si="26"/>
        <v>100890</v>
      </c>
      <c r="K65" s="105"/>
      <c r="L65" s="925"/>
      <c r="M65" s="179"/>
      <c r="N65" s="181"/>
      <c r="O65" s="182"/>
      <c r="P65" s="45"/>
      <c r="Q65" s="46"/>
      <c r="R65" s="47">
        <v>2</v>
      </c>
      <c r="S65" s="34">
        <v>1.77</v>
      </c>
      <c r="T65" s="78"/>
      <c r="U65" s="129"/>
    </row>
    <row r="66" spans="1:21" s="24" customFormat="1" ht="18" customHeight="1" thickBot="1">
      <c r="A66" s="1069"/>
      <c r="B66" s="229" t="s">
        <v>21</v>
      </c>
      <c r="C66" s="719" t="s">
        <v>18</v>
      </c>
      <c r="D66" s="197" t="s">
        <v>40</v>
      </c>
      <c r="E66" s="236">
        <f t="shared" ref="E66:E88" si="41">SUM(R66,P66,N66,L66)</f>
        <v>4</v>
      </c>
      <c r="F66" s="242">
        <f t="shared" si="40"/>
        <v>3.24</v>
      </c>
      <c r="G66" s="987">
        <v>57000</v>
      </c>
      <c r="H66" s="622" t="s">
        <v>111</v>
      </c>
      <c r="I66" s="595" t="s">
        <v>17</v>
      </c>
      <c r="J66" s="184">
        <f t="shared" si="26"/>
        <v>184680</v>
      </c>
      <c r="K66" s="273"/>
      <c r="L66" s="926"/>
      <c r="M66" s="699"/>
      <c r="N66" s="186"/>
      <c r="O66" s="187"/>
      <c r="P66" s="461"/>
      <c r="Q66" s="462"/>
      <c r="R66" s="463">
        <v>4</v>
      </c>
      <c r="S66" s="64">
        <v>3.24</v>
      </c>
      <c r="T66" s="464"/>
      <c r="U66" s="261"/>
    </row>
    <row r="67" spans="1:21" s="176" customFormat="1" ht="18" customHeight="1">
      <c r="A67" s="1125">
        <v>377</v>
      </c>
      <c r="B67" s="706" t="s">
        <v>23</v>
      </c>
      <c r="C67" s="728" t="s">
        <v>48</v>
      </c>
      <c r="D67" s="192" t="s">
        <v>72</v>
      </c>
      <c r="E67" s="244">
        <f t="shared" si="41"/>
        <v>8</v>
      </c>
      <c r="F67" s="254" t="s">
        <v>104</v>
      </c>
      <c r="G67" s="255">
        <v>135000</v>
      </c>
      <c r="H67" s="621" t="s">
        <v>103</v>
      </c>
      <c r="I67" s="596" t="s">
        <v>17</v>
      </c>
      <c r="J67" s="278"/>
      <c r="K67" s="321"/>
      <c r="L67" s="927"/>
      <c r="M67" s="316"/>
      <c r="N67" s="257"/>
      <c r="O67" s="258"/>
      <c r="P67" s="317"/>
      <c r="Q67" s="260"/>
      <c r="R67" s="318">
        <v>8</v>
      </c>
      <c r="S67" s="319" t="s">
        <v>104</v>
      </c>
      <c r="T67" s="320"/>
      <c r="U67" s="215"/>
    </row>
    <row r="68" spans="1:21" s="176" customFormat="1" ht="18" customHeight="1">
      <c r="A68" s="1126"/>
      <c r="B68" s="387" t="s">
        <v>23</v>
      </c>
      <c r="C68" s="722" t="s">
        <v>49</v>
      </c>
      <c r="D68" s="221" t="s">
        <v>43</v>
      </c>
      <c r="E68" s="163">
        <f t="shared" si="41"/>
        <v>1</v>
      </c>
      <c r="F68" s="132">
        <f>SUM(S68,Q68,O68,M68,K68)</f>
        <v>1.054</v>
      </c>
      <c r="G68" s="248">
        <v>79000</v>
      </c>
      <c r="H68" s="623" t="s">
        <v>83</v>
      </c>
      <c r="I68" s="589" t="s">
        <v>17</v>
      </c>
      <c r="J68" s="166">
        <f t="shared" si="26"/>
        <v>83266</v>
      </c>
      <c r="K68" s="429"/>
      <c r="L68" s="928"/>
      <c r="M68" s="430"/>
      <c r="N68" s="169"/>
      <c r="O68" s="170"/>
      <c r="P68" s="431"/>
      <c r="Q68" s="172"/>
      <c r="R68" s="432">
        <v>1</v>
      </c>
      <c r="S68" s="174">
        <v>1.054</v>
      </c>
      <c r="T68" s="433"/>
      <c r="U68" s="262"/>
    </row>
    <row r="69" spans="1:21" s="176" customFormat="1" ht="18" customHeight="1">
      <c r="A69" s="1126"/>
      <c r="B69" s="388" t="s">
        <v>23</v>
      </c>
      <c r="C69" s="722" t="s">
        <v>26</v>
      </c>
      <c r="D69" s="221" t="s">
        <v>40</v>
      </c>
      <c r="E69" s="163">
        <f>SUM(R69,P69,N69,L69)</f>
        <v>1</v>
      </c>
      <c r="F69" s="132">
        <f>SUM(K69,M69,O69,Q69,S69)</f>
        <v>0.7</v>
      </c>
      <c r="G69" s="248">
        <v>50000</v>
      </c>
      <c r="H69" s="623">
        <v>10.68</v>
      </c>
      <c r="I69" s="589" t="s">
        <v>17</v>
      </c>
      <c r="J69" s="166">
        <f>MMULT(F69,G69)</f>
        <v>35000</v>
      </c>
      <c r="K69" s="700"/>
      <c r="L69" s="928"/>
      <c r="M69" s="430"/>
      <c r="N69" s="169"/>
      <c r="O69" s="170"/>
      <c r="P69" s="701"/>
      <c r="Q69" s="702"/>
      <c r="R69" s="703">
        <v>1</v>
      </c>
      <c r="S69" s="208">
        <v>0.7</v>
      </c>
      <c r="T69" s="433"/>
      <c r="U69" s="298"/>
    </row>
    <row r="70" spans="1:21" s="24" customFormat="1" ht="18" customHeight="1" thickBot="1">
      <c r="A70" s="1127"/>
      <c r="B70" s="707" t="s">
        <v>59</v>
      </c>
      <c r="C70" s="729" t="s">
        <v>48</v>
      </c>
      <c r="D70" s="198" t="s">
        <v>72</v>
      </c>
      <c r="E70" s="243">
        <f t="shared" ref="E70" si="42">SUM(R70,P70,N70,L70)</f>
        <v>8</v>
      </c>
      <c r="F70" s="263">
        <f t="shared" ref="F70" si="43">SUM(K70,M70,O70,Q70,S70)</f>
        <v>6.86</v>
      </c>
      <c r="G70" s="264">
        <v>135000</v>
      </c>
      <c r="H70" s="625" t="s">
        <v>103</v>
      </c>
      <c r="I70" s="597" t="s">
        <v>17</v>
      </c>
      <c r="J70" s="265">
        <f t="shared" ref="J70" si="44">MMULT(F70,G70)</f>
        <v>926100</v>
      </c>
      <c r="K70" s="674"/>
      <c r="L70" s="929"/>
      <c r="M70" s="266"/>
      <c r="N70" s="267"/>
      <c r="O70" s="268"/>
      <c r="P70" s="708"/>
      <c r="Q70" s="709"/>
      <c r="R70" s="710">
        <v>8</v>
      </c>
      <c r="S70" s="711">
        <v>6.86</v>
      </c>
      <c r="T70" s="269"/>
      <c r="U70" s="676"/>
    </row>
    <row r="71" spans="1:21" s="24" customFormat="1" ht="18" customHeight="1">
      <c r="A71" s="1069">
        <v>325</v>
      </c>
      <c r="B71" s="229">
        <v>22</v>
      </c>
      <c r="C71" s="719" t="s">
        <v>48</v>
      </c>
      <c r="D71" s="197" t="s">
        <v>43</v>
      </c>
      <c r="E71" s="236">
        <f t="shared" si="41"/>
        <v>1</v>
      </c>
      <c r="F71" s="242">
        <f t="shared" si="40"/>
        <v>1.1120000000000001</v>
      </c>
      <c r="G71" s="247">
        <v>115000</v>
      </c>
      <c r="H71" s="622" t="s">
        <v>35</v>
      </c>
      <c r="I71" s="595" t="s">
        <v>17</v>
      </c>
      <c r="J71" s="63">
        <f t="shared" si="26"/>
        <v>127880.00000000001</v>
      </c>
      <c r="K71" s="191"/>
      <c r="L71" s="913"/>
      <c r="M71" s="151"/>
      <c r="N71" s="152"/>
      <c r="O71" s="153"/>
      <c r="P71" s="150"/>
      <c r="Q71" s="154"/>
      <c r="R71" s="704">
        <v>1</v>
      </c>
      <c r="S71" s="705">
        <v>1.1120000000000001</v>
      </c>
      <c r="T71" s="149"/>
      <c r="U71" s="261"/>
    </row>
    <row r="72" spans="1:21" s="24" customFormat="1" ht="18" customHeight="1">
      <c r="A72" s="1069"/>
      <c r="B72" s="227">
        <v>20</v>
      </c>
      <c r="C72" s="721" t="s">
        <v>48</v>
      </c>
      <c r="D72" s="120" t="s">
        <v>43</v>
      </c>
      <c r="E72" s="207">
        <f t="shared" si="41"/>
        <v>2</v>
      </c>
      <c r="F72" s="202">
        <f t="shared" si="40"/>
        <v>1.976</v>
      </c>
      <c r="G72" s="246">
        <v>115000</v>
      </c>
      <c r="H72" s="616" t="s">
        <v>132</v>
      </c>
      <c r="I72" s="592" t="s">
        <v>17</v>
      </c>
      <c r="J72" s="35">
        <f t="shared" si="26"/>
        <v>227240</v>
      </c>
      <c r="K72" s="543"/>
      <c r="L72" s="930"/>
      <c r="M72" s="50"/>
      <c r="N72" s="31"/>
      <c r="O72" s="32"/>
      <c r="P72" s="44"/>
      <c r="Q72" s="39"/>
      <c r="R72" s="210">
        <v>2</v>
      </c>
      <c r="S72" s="211">
        <v>1.976</v>
      </c>
      <c r="T72" s="139"/>
      <c r="U72" s="129"/>
    </row>
    <row r="73" spans="1:21" s="24" customFormat="1" ht="18" customHeight="1">
      <c r="A73" s="1069"/>
      <c r="B73" s="227">
        <v>20</v>
      </c>
      <c r="C73" s="721" t="s">
        <v>48</v>
      </c>
      <c r="D73" s="120" t="s">
        <v>45</v>
      </c>
      <c r="E73" s="207">
        <f t="shared" si="41"/>
        <v>1</v>
      </c>
      <c r="F73" s="202">
        <f t="shared" si="40"/>
        <v>1.5</v>
      </c>
      <c r="G73" s="246">
        <v>115000</v>
      </c>
      <c r="H73" s="616">
        <v>10.61</v>
      </c>
      <c r="I73" s="592" t="s">
        <v>17</v>
      </c>
      <c r="J73" s="35">
        <f t="shared" si="26"/>
        <v>172500</v>
      </c>
      <c r="K73" s="543"/>
      <c r="L73" s="930"/>
      <c r="M73" s="50"/>
      <c r="N73" s="31"/>
      <c r="O73" s="32"/>
      <c r="P73" s="44"/>
      <c r="Q73" s="39"/>
      <c r="R73" s="210">
        <v>1</v>
      </c>
      <c r="S73" s="211">
        <v>1.5</v>
      </c>
      <c r="T73" s="139"/>
      <c r="U73" s="129"/>
    </row>
    <row r="74" spans="1:21" s="176" customFormat="1" ht="18" customHeight="1">
      <c r="A74" s="1069"/>
      <c r="B74" s="227">
        <v>12</v>
      </c>
      <c r="C74" s="721" t="s">
        <v>48</v>
      </c>
      <c r="D74" s="120" t="s">
        <v>180</v>
      </c>
      <c r="E74" s="207">
        <f t="shared" ref="E74" si="45">SUM(R74,P74,N74,L74)</f>
        <v>3</v>
      </c>
      <c r="F74" s="202">
        <f t="shared" ref="F74" si="46">SUM(K74,M74,O74,Q74,S74)</f>
        <v>0.64800000000000002</v>
      </c>
      <c r="G74" s="246">
        <v>70000</v>
      </c>
      <c r="H74" s="616" t="s">
        <v>106</v>
      </c>
      <c r="I74" s="592" t="s">
        <v>17</v>
      </c>
      <c r="J74" s="178">
        <f t="shared" ref="J74" si="47">MMULT(F74,G74)</f>
        <v>45360</v>
      </c>
      <c r="K74" s="543"/>
      <c r="L74" s="930"/>
      <c r="M74" s="50"/>
      <c r="N74" s="177"/>
      <c r="O74" s="306"/>
      <c r="P74" s="305"/>
      <c r="Q74" s="49"/>
      <c r="R74" s="713">
        <v>3</v>
      </c>
      <c r="S74" s="271">
        <v>0.64800000000000002</v>
      </c>
      <c r="T74" s="218"/>
      <c r="U74" s="219"/>
    </row>
    <row r="75" spans="1:21" s="24" customFormat="1" ht="18" customHeight="1">
      <c r="A75" s="1069"/>
      <c r="B75" s="227">
        <v>12</v>
      </c>
      <c r="C75" s="721" t="s">
        <v>48</v>
      </c>
      <c r="D75" s="120" t="s">
        <v>51</v>
      </c>
      <c r="E75" s="207">
        <f>SUM(R75,P75,N75,L75)</f>
        <v>15</v>
      </c>
      <c r="F75" s="202">
        <f t="shared" si="40"/>
        <v>15.75</v>
      </c>
      <c r="G75" s="246">
        <v>125000</v>
      </c>
      <c r="H75" s="616" t="s">
        <v>36</v>
      </c>
      <c r="I75" s="592" t="s">
        <v>17</v>
      </c>
      <c r="J75" s="35">
        <f t="shared" si="26"/>
        <v>1968750</v>
      </c>
      <c r="K75" s="543"/>
      <c r="L75" s="930"/>
      <c r="M75" s="48"/>
      <c r="N75" s="43"/>
      <c r="O75" s="32"/>
      <c r="P75" s="42"/>
      <c r="Q75" s="49"/>
      <c r="R75" s="212">
        <v>15</v>
      </c>
      <c r="S75" s="213">
        <f>MMULT(R75,1.05)</f>
        <v>15.75</v>
      </c>
      <c r="T75" s="216"/>
      <c r="U75" s="217"/>
    </row>
    <row r="76" spans="1:21" s="176" customFormat="1" ht="18" customHeight="1">
      <c r="A76" s="1069"/>
      <c r="B76" s="227" t="s">
        <v>20</v>
      </c>
      <c r="C76" s="721" t="s">
        <v>48</v>
      </c>
      <c r="D76" s="120" t="s">
        <v>72</v>
      </c>
      <c r="E76" s="207"/>
      <c r="F76" s="202">
        <v>40</v>
      </c>
      <c r="G76" s="246">
        <v>135000</v>
      </c>
      <c r="H76" s="616"/>
      <c r="I76" s="592" t="s">
        <v>17</v>
      </c>
      <c r="J76" s="178"/>
      <c r="K76" s="543"/>
      <c r="L76" s="930"/>
      <c r="M76" s="48"/>
      <c r="N76" s="43"/>
      <c r="O76" s="32"/>
      <c r="P76" s="181"/>
      <c r="Q76" s="49"/>
      <c r="R76" s="715"/>
      <c r="S76" s="1054"/>
      <c r="T76" s="149"/>
      <c r="U76" s="261"/>
    </row>
    <row r="77" spans="1:21" s="176" customFormat="1" ht="18" customHeight="1">
      <c r="A77" s="1069"/>
      <c r="B77" s="227" t="s">
        <v>60</v>
      </c>
      <c r="C77" s="721" t="s">
        <v>48</v>
      </c>
      <c r="D77" s="120" t="s">
        <v>61</v>
      </c>
      <c r="E77" s="207">
        <f>SUM(R77,P77,N77,L77)</f>
        <v>1</v>
      </c>
      <c r="F77" s="202">
        <f t="shared" si="40"/>
        <v>0.99</v>
      </c>
      <c r="G77" s="246">
        <v>110000</v>
      </c>
      <c r="H77" s="616">
        <v>11.09</v>
      </c>
      <c r="I77" s="592" t="s">
        <v>17</v>
      </c>
      <c r="J77" s="178">
        <f t="shared" si="26"/>
        <v>108900</v>
      </c>
      <c r="K77" s="543"/>
      <c r="L77" s="930"/>
      <c r="M77" s="48"/>
      <c r="N77" s="43"/>
      <c r="O77" s="32"/>
      <c r="P77" s="717"/>
      <c r="Q77" s="718"/>
      <c r="R77" s="400">
        <v>1</v>
      </c>
      <c r="S77" s="401">
        <v>0.99</v>
      </c>
      <c r="T77" s="297"/>
      <c r="U77" s="262"/>
    </row>
    <row r="78" spans="1:21" s="176" customFormat="1" ht="18" customHeight="1">
      <c r="A78" s="1069"/>
      <c r="B78" s="227" t="s">
        <v>23</v>
      </c>
      <c r="C78" s="721" t="s">
        <v>48</v>
      </c>
      <c r="D78" s="120" t="s">
        <v>64</v>
      </c>
      <c r="E78" s="207"/>
      <c r="F78" s="202">
        <v>17</v>
      </c>
      <c r="G78" s="246">
        <v>135000</v>
      </c>
      <c r="H78" s="616"/>
      <c r="I78" s="592" t="s">
        <v>17</v>
      </c>
      <c r="J78" s="178"/>
      <c r="K78" s="543"/>
      <c r="L78" s="930"/>
      <c r="M78" s="48"/>
      <c r="N78" s="43"/>
      <c r="O78" s="32"/>
      <c r="P78" s="717"/>
      <c r="Q78" s="718"/>
      <c r="R78" s="400"/>
      <c r="S78" s="401"/>
      <c r="T78" s="297"/>
      <c r="U78" s="262"/>
    </row>
    <row r="79" spans="1:21" s="176" customFormat="1" ht="18" customHeight="1">
      <c r="A79" s="1069"/>
      <c r="B79" s="227" t="s">
        <v>23</v>
      </c>
      <c r="C79" s="721" t="s">
        <v>48</v>
      </c>
      <c r="D79" s="120" t="s">
        <v>43</v>
      </c>
      <c r="E79" s="207">
        <f t="shared" ref="E79" si="48">SUM(R79,P79,N79,L79)</f>
        <v>1</v>
      </c>
      <c r="F79" s="202">
        <f t="shared" ref="F79" si="49">SUM(K79,M79,O79,Q79,S79)</f>
        <v>0.85</v>
      </c>
      <c r="G79" s="246">
        <v>120000</v>
      </c>
      <c r="H79" s="616">
        <v>9.1</v>
      </c>
      <c r="I79" s="592" t="s">
        <v>17</v>
      </c>
      <c r="J79" s="178">
        <f t="shared" ref="J79" si="50">MMULT(F79,G79)</f>
        <v>102000</v>
      </c>
      <c r="K79" s="543"/>
      <c r="L79" s="930"/>
      <c r="M79" s="48"/>
      <c r="N79" s="43"/>
      <c r="O79" s="32"/>
      <c r="P79" s="717"/>
      <c r="Q79" s="718"/>
      <c r="R79" s="400">
        <v>1</v>
      </c>
      <c r="S79" s="401">
        <v>0.85</v>
      </c>
      <c r="T79" s="297"/>
      <c r="U79" s="262"/>
    </row>
    <row r="80" spans="1:21" s="176" customFormat="1" ht="18" customHeight="1">
      <c r="A80" s="1069"/>
      <c r="B80" s="225" t="s">
        <v>23</v>
      </c>
      <c r="C80" s="721" t="s">
        <v>46</v>
      </c>
      <c r="D80" s="120" t="s">
        <v>61</v>
      </c>
      <c r="E80" s="207">
        <f>SUM(R80,P80,N80,L80)</f>
        <v>6</v>
      </c>
      <c r="F80" s="202">
        <f t="shared" si="40"/>
        <v>5.34</v>
      </c>
      <c r="G80" s="246">
        <v>75000</v>
      </c>
      <c r="H80" s="616" t="s">
        <v>113</v>
      </c>
      <c r="I80" s="592" t="s">
        <v>17</v>
      </c>
      <c r="J80" s="178">
        <f t="shared" si="26"/>
        <v>400500</v>
      </c>
      <c r="K80" s="543"/>
      <c r="L80" s="930"/>
      <c r="M80" s="48"/>
      <c r="N80" s="43"/>
      <c r="O80" s="220"/>
      <c r="P80" s="181"/>
      <c r="Q80" s="49"/>
      <c r="R80" s="402">
        <v>6</v>
      </c>
      <c r="S80" s="403">
        <f>MMULT(R80,0.89)</f>
        <v>5.34</v>
      </c>
      <c r="T80" s="297"/>
      <c r="U80" s="262"/>
    </row>
    <row r="81" spans="1:34" s="176" customFormat="1" ht="18" customHeight="1">
      <c r="A81" s="1069"/>
      <c r="B81" s="225" t="s">
        <v>59</v>
      </c>
      <c r="C81" s="721" t="s">
        <v>48</v>
      </c>
      <c r="D81" s="120" t="s">
        <v>43</v>
      </c>
      <c r="E81" s="207"/>
      <c r="F81" s="202">
        <v>20</v>
      </c>
      <c r="G81" s="246">
        <v>125000</v>
      </c>
      <c r="H81" s="616"/>
      <c r="I81" s="592" t="s">
        <v>17</v>
      </c>
      <c r="J81" s="178"/>
      <c r="K81" s="543"/>
      <c r="L81" s="930"/>
      <c r="M81" s="48"/>
      <c r="N81" s="43"/>
      <c r="O81" s="220"/>
      <c r="P81" s="181"/>
      <c r="Q81" s="49"/>
      <c r="R81" s="1053"/>
      <c r="S81" s="271"/>
      <c r="T81" s="218"/>
      <c r="U81" s="219"/>
    </row>
    <row r="82" spans="1:34" ht="18" customHeight="1">
      <c r="A82" s="1069"/>
      <c r="B82" s="233" t="s">
        <v>24</v>
      </c>
      <c r="C82" s="721" t="s">
        <v>48</v>
      </c>
      <c r="D82" s="120" t="s">
        <v>43</v>
      </c>
      <c r="E82" s="207"/>
      <c r="F82" s="202">
        <f t="shared" si="40"/>
        <v>16.179000000000002</v>
      </c>
      <c r="G82" s="246">
        <v>105000</v>
      </c>
      <c r="H82" s="616"/>
      <c r="I82" s="592" t="s">
        <v>17</v>
      </c>
      <c r="J82" s="178">
        <f t="shared" si="26"/>
        <v>1698795.0000000002</v>
      </c>
      <c r="K82" s="543">
        <v>8.1289999999999996</v>
      </c>
      <c r="L82" s="930"/>
      <c r="M82" s="50"/>
      <c r="N82" s="177"/>
      <c r="O82" s="32"/>
      <c r="P82" s="183"/>
      <c r="Q82" s="180"/>
      <c r="R82" s="210">
        <v>13</v>
      </c>
      <c r="S82" s="214">
        <v>8.0500000000000007</v>
      </c>
      <c r="T82" s="139"/>
      <c r="U82" s="100" t="s">
        <v>87</v>
      </c>
      <c r="V82" s="176"/>
    </row>
    <row r="83" spans="1:34" ht="18" customHeight="1">
      <c r="A83" s="1069"/>
      <c r="B83" s="233" t="s">
        <v>24</v>
      </c>
      <c r="C83" s="721" t="s">
        <v>48</v>
      </c>
      <c r="D83" s="120" t="s">
        <v>64</v>
      </c>
      <c r="E83" s="207"/>
      <c r="F83" s="202">
        <v>40</v>
      </c>
      <c r="G83" s="246">
        <v>125000</v>
      </c>
      <c r="H83" s="616"/>
      <c r="I83" s="592" t="s">
        <v>17</v>
      </c>
      <c r="J83" s="178"/>
      <c r="K83" s="543"/>
      <c r="L83" s="930"/>
      <c r="M83" s="50"/>
      <c r="N83" s="177"/>
      <c r="O83" s="32"/>
      <c r="P83" s="183"/>
      <c r="Q83" s="180"/>
      <c r="R83" s="210"/>
      <c r="S83" s="214"/>
      <c r="T83" s="139"/>
      <c r="U83" s="100"/>
      <c r="V83" s="176"/>
    </row>
    <row r="84" spans="1:34" ht="18" customHeight="1">
      <c r="A84" s="1069"/>
      <c r="B84" s="233">
        <v>7</v>
      </c>
      <c r="C84" s="721" t="s">
        <v>49</v>
      </c>
      <c r="D84" s="120" t="s">
        <v>44</v>
      </c>
      <c r="E84" s="207">
        <f t="shared" si="41"/>
        <v>4</v>
      </c>
      <c r="F84" s="202">
        <f t="shared" si="40"/>
        <v>2.6</v>
      </c>
      <c r="G84" s="246">
        <v>75000</v>
      </c>
      <c r="H84" s="616"/>
      <c r="I84" s="592" t="s">
        <v>17</v>
      </c>
      <c r="J84" s="35">
        <f t="shared" si="26"/>
        <v>195000</v>
      </c>
      <c r="K84" s="543"/>
      <c r="L84" s="930"/>
      <c r="M84" s="50"/>
      <c r="N84" s="31"/>
      <c r="O84" s="32"/>
      <c r="P84" s="44"/>
      <c r="Q84" s="39"/>
      <c r="R84" s="210">
        <v>4</v>
      </c>
      <c r="S84" s="214">
        <f>MMULT(R84,0.65)</f>
        <v>2.6</v>
      </c>
      <c r="T84" s="139"/>
      <c r="U84" s="100"/>
      <c r="V84" s="176"/>
    </row>
    <row r="85" spans="1:34" ht="18" customHeight="1">
      <c r="A85" s="1069"/>
      <c r="B85" s="818" t="s">
        <v>22</v>
      </c>
      <c r="C85" s="733" t="s">
        <v>49</v>
      </c>
      <c r="D85" s="239" t="s">
        <v>43</v>
      </c>
      <c r="E85" s="240">
        <f t="shared" si="41"/>
        <v>8</v>
      </c>
      <c r="F85" s="282">
        <f t="shared" ref="F85" si="51">SUM(K85,M85,O85,Q85,S85)</f>
        <v>4.5279999999999996</v>
      </c>
      <c r="G85" s="819">
        <v>75000</v>
      </c>
      <c r="H85" s="624" t="s">
        <v>133</v>
      </c>
      <c r="I85" s="593" t="s">
        <v>17</v>
      </c>
      <c r="J85" s="51">
        <f t="shared" ref="J85" si="52">MMULT(F85,G85)</f>
        <v>339599.99999999994</v>
      </c>
      <c r="K85" s="385"/>
      <c r="L85" s="911"/>
      <c r="M85" s="820"/>
      <c r="N85" s="308"/>
      <c r="O85" s="309"/>
      <c r="P85" s="307"/>
      <c r="Q85" s="821"/>
      <c r="R85" s="822">
        <v>8</v>
      </c>
      <c r="S85" s="823">
        <f>MMULT(R85,0.566)</f>
        <v>4.5279999999999996</v>
      </c>
      <c r="T85" s="218"/>
      <c r="U85" s="310"/>
      <c r="V85" s="176"/>
    </row>
    <row r="86" spans="1:34" ht="18" customHeight="1">
      <c r="A86" s="1069"/>
      <c r="B86" s="652" t="s">
        <v>22</v>
      </c>
      <c r="C86" s="733" t="s">
        <v>49</v>
      </c>
      <c r="D86" s="119" t="s">
        <v>44</v>
      </c>
      <c r="E86" s="164">
        <f t="shared" ref="E86" si="53">SUM(R86,P86,N86,L86)</f>
        <v>15</v>
      </c>
      <c r="F86" s="206">
        <f t="shared" ref="F86" si="54">SUM(K86,M86,O86,Q86,S86)</f>
        <v>1.68</v>
      </c>
      <c r="G86" s="770">
        <v>65000</v>
      </c>
      <c r="H86" s="771" t="s">
        <v>118</v>
      </c>
      <c r="I86" s="594" t="s">
        <v>17</v>
      </c>
      <c r="J86" s="75">
        <f t="shared" ref="J86" si="55">MMULT(F86,G86)</f>
        <v>109200</v>
      </c>
      <c r="K86" s="413"/>
      <c r="L86" s="912"/>
      <c r="M86" s="772"/>
      <c r="N86" s="57"/>
      <c r="O86" s="59"/>
      <c r="P86" s="99"/>
      <c r="Q86" s="773"/>
      <c r="R86" s="774">
        <v>15</v>
      </c>
      <c r="S86" s="420">
        <v>1.68</v>
      </c>
      <c r="T86" s="216"/>
      <c r="U86" s="421"/>
      <c r="V86" s="176"/>
    </row>
    <row r="87" spans="1:34" ht="18" customHeight="1" thickBot="1">
      <c r="A87" s="1069"/>
      <c r="B87" s="769" t="s">
        <v>22</v>
      </c>
      <c r="C87" s="719" t="s">
        <v>49</v>
      </c>
      <c r="D87" s="197" t="s">
        <v>44</v>
      </c>
      <c r="E87" s="236">
        <f t="shared" si="41"/>
        <v>3</v>
      </c>
      <c r="F87" s="242">
        <f t="shared" si="40"/>
        <v>1.62</v>
      </c>
      <c r="G87" s="247">
        <v>69000</v>
      </c>
      <c r="H87" s="622" t="s">
        <v>182</v>
      </c>
      <c r="I87" s="595" t="s">
        <v>17</v>
      </c>
      <c r="J87" s="184">
        <f t="shared" si="26"/>
        <v>111780.00000000001</v>
      </c>
      <c r="K87" s="191"/>
      <c r="L87" s="913"/>
      <c r="M87" s="151"/>
      <c r="N87" s="152"/>
      <c r="O87" s="153"/>
      <c r="P87" s="150"/>
      <c r="Q87" s="154"/>
      <c r="R87" s="715">
        <v>3</v>
      </c>
      <c r="S87" s="426">
        <f>MMULT(R87,0.54)</f>
        <v>1.62</v>
      </c>
      <c r="T87" s="149"/>
      <c r="U87" s="301"/>
      <c r="V87" s="176"/>
    </row>
    <row r="88" spans="1:34" ht="18" customHeight="1">
      <c r="A88" s="1066">
        <v>273</v>
      </c>
      <c r="B88" s="428" t="s">
        <v>20</v>
      </c>
      <c r="C88" s="728" t="s">
        <v>48</v>
      </c>
      <c r="D88" s="192" t="s">
        <v>43</v>
      </c>
      <c r="E88" s="244">
        <f t="shared" si="41"/>
        <v>2</v>
      </c>
      <c r="F88" s="254">
        <f t="shared" ref="F88:F95" si="56">SUM(S88,Q88,O88,M88,K88)</f>
        <v>1.45</v>
      </c>
      <c r="G88" s="441">
        <v>125000</v>
      </c>
      <c r="H88" s="626" t="s">
        <v>108</v>
      </c>
      <c r="I88" s="596" t="s">
        <v>17</v>
      </c>
      <c r="J88" s="278">
        <f t="shared" si="26"/>
        <v>181250</v>
      </c>
      <c r="K88" s="107"/>
      <c r="L88" s="931"/>
      <c r="M88" s="280"/>
      <c r="N88" s="447"/>
      <c r="O88" s="448"/>
      <c r="P88" s="279"/>
      <c r="Q88" s="303"/>
      <c r="R88" s="304">
        <v>2</v>
      </c>
      <c r="S88" s="332">
        <v>1.45</v>
      </c>
      <c r="T88" s="159"/>
      <c r="U88" s="281"/>
      <c r="V88" s="176"/>
    </row>
    <row r="89" spans="1:34" ht="18" customHeight="1">
      <c r="A89" s="1067"/>
      <c r="B89" s="427" t="s">
        <v>23</v>
      </c>
      <c r="C89" s="722" t="s">
        <v>48</v>
      </c>
      <c r="D89" s="221" t="s">
        <v>43</v>
      </c>
      <c r="E89" s="163">
        <f>SUM(R89,P89,N89,L89,U89)</f>
        <v>2</v>
      </c>
      <c r="F89" s="132">
        <f t="shared" si="56"/>
        <v>1.52</v>
      </c>
      <c r="G89" s="291">
        <v>125000</v>
      </c>
      <c r="H89" s="613" t="s">
        <v>109</v>
      </c>
      <c r="I89" s="589" t="s">
        <v>17</v>
      </c>
      <c r="J89" s="166">
        <f t="shared" si="26"/>
        <v>190000</v>
      </c>
      <c r="K89" s="167"/>
      <c r="L89" s="932"/>
      <c r="M89" s="293"/>
      <c r="N89" s="294"/>
      <c r="O89" s="295"/>
      <c r="P89" s="292"/>
      <c r="Q89" s="296"/>
      <c r="R89" s="716">
        <v>2</v>
      </c>
      <c r="S89" s="425">
        <v>1.52</v>
      </c>
      <c r="T89" s="297"/>
      <c r="U89" s="298"/>
      <c r="V89" s="176"/>
    </row>
    <row r="90" spans="1:34" ht="18" customHeight="1">
      <c r="A90" s="1067"/>
      <c r="B90" s="427" t="s">
        <v>23</v>
      </c>
      <c r="C90" s="722" t="s">
        <v>48</v>
      </c>
      <c r="D90" s="221" t="s">
        <v>64</v>
      </c>
      <c r="E90" s="163"/>
      <c r="F90" s="132">
        <v>17</v>
      </c>
      <c r="G90" s="291">
        <v>135000</v>
      </c>
      <c r="H90" s="613"/>
      <c r="I90" s="589" t="s">
        <v>17</v>
      </c>
      <c r="J90" s="166"/>
      <c r="K90" s="167"/>
      <c r="L90" s="932"/>
      <c r="M90" s="293"/>
      <c r="N90" s="294"/>
      <c r="O90" s="295"/>
      <c r="P90" s="292"/>
      <c r="Q90" s="296"/>
      <c r="R90" s="716"/>
      <c r="S90" s="425"/>
      <c r="T90" s="297"/>
      <c r="U90" s="298"/>
      <c r="V90" s="176"/>
    </row>
    <row r="91" spans="1:34" ht="18" customHeight="1">
      <c r="A91" s="1067"/>
      <c r="B91" s="427" t="s">
        <v>23</v>
      </c>
      <c r="C91" s="722" t="s">
        <v>26</v>
      </c>
      <c r="D91" s="221" t="s">
        <v>43</v>
      </c>
      <c r="E91" s="163"/>
      <c r="F91" s="132">
        <v>30</v>
      </c>
      <c r="G91" s="291">
        <v>75000</v>
      </c>
      <c r="H91" s="613"/>
      <c r="I91" s="589" t="s">
        <v>17</v>
      </c>
      <c r="J91" s="166">
        <f>MMULT(F91,G91)</f>
        <v>2250000</v>
      </c>
      <c r="K91" s="175"/>
      <c r="L91" s="932"/>
      <c r="M91" s="293"/>
      <c r="N91" s="584"/>
      <c r="O91" s="295"/>
      <c r="P91" s="649"/>
      <c r="Q91" s="650"/>
      <c r="R91" s="299">
        <v>134</v>
      </c>
      <c r="S91" s="300">
        <f>MMULT(R91,0.66)</f>
        <v>88.44</v>
      </c>
      <c r="T91" s="297"/>
      <c r="U91" s="298"/>
      <c r="V91" s="176"/>
    </row>
    <row r="92" spans="1:34" ht="18" customHeight="1">
      <c r="A92" s="1067"/>
      <c r="B92" s="427" t="s">
        <v>59</v>
      </c>
      <c r="C92" s="722" t="s">
        <v>73</v>
      </c>
      <c r="D92" s="221" t="s">
        <v>43</v>
      </c>
      <c r="E92" s="163"/>
      <c r="F92" s="132">
        <v>20</v>
      </c>
      <c r="G92" s="291">
        <v>75000</v>
      </c>
      <c r="H92" s="613"/>
      <c r="I92" s="589" t="s">
        <v>17</v>
      </c>
      <c r="J92" s="166">
        <f>MMULT(F92,G92)</f>
        <v>1500000</v>
      </c>
      <c r="K92" s="175"/>
      <c r="L92" s="932"/>
      <c r="M92" s="293"/>
      <c r="N92" s="584"/>
      <c r="O92" s="295"/>
      <c r="P92" s="649"/>
      <c r="Q92" s="650"/>
      <c r="R92" s="299"/>
      <c r="S92" s="300"/>
      <c r="T92" s="297"/>
      <c r="U92" s="298"/>
      <c r="V92" s="176"/>
    </row>
    <row r="93" spans="1:34" ht="18" customHeight="1">
      <c r="A93" s="1067"/>
      <c r="B93" s="427" t="s">
        <v>24</v>
      </c>
      <c r="C93" s="722" t="s">
        <v>203</v>
      </c>
      <c r="D93" s="221" t="s">
        <v>43</v>
      </c>
      <c r="E93" s="163"/>
      <c r="F93" s="132">
        <v>20</v>
      </c>
      <c r="G93" s="291">
        <v>75000</v>
      </c>
      <c r="H93" s="613"/>
      <c r="I93" s="589" t="s">
        <v>17</v>
      </c>
      <c r="J93" s="166">
        <f>MMULT(F93,G93)</f>
        <v>1500000</v>
      </c>
      <c r="K93" s="175"/>
      <c r="L93" s="932"/>
      <c r="M93" s="293"/>
      <c r="N93" s="584"/>
      <c r="O93" s="295"/>
      <c r="P93" s="649"/>
      <c r="Q93" s="650"/>
      <c r="R93" s="299"/>
      <c r="S93" s="300"/>
      <c r="T93" s="297"/>
      <c r="U93" s="298"/>
      <c r="V93" s="176"/>
    </row>
    <row r="94" spans="1:34" ht="18" customHeight="1">
      <c r="A94" s="1067"/>
      <c r="B94" s="714" t="s">
        <v>24</v>
      </c>
      <c r="C94" s="730" t="s">
        <v>26</v>
      </c>
      <c r="D94" s="221" t="s">
        <v>43</v>
      </c>
      <c r="E94" s="163">
        <f t="shared" ref="E94" si="57">SUM(R94,P94,N94,L94,U94)</f>
        <v>4</v>
      </c>
      <c r="F94" s="132">
        <v>3</v>
      </c>
      <c r="G94" s="291">
        <v>60000</v>
      </c>
      <c r="H94" s="613" t="s">
        <v>115</v>
      </c>
      <c r="I94" s="589" t="s">
        <v>17</v>
      </c>
      <c r="J94" s="166">
        <f>MMULT(F94,G94)</f>
        <v>180000</v>
      </c>
      <c r="K94" s="175"/>
      <c r="L94" s="932"/>
      <c r="M94" s="293"/>
      <c r="N94" s="584"/>
      <c r="O94" s="295"/>
      <c r="P94" s="649"/>
      <c r="Q94" s="650"/>
      <c r="R94" s="299">
        <v>4</v>
      </c>
      <c r="S94" s="300">
        <v>2.2000000000000002</v>
      </c>
      <c r="T94" s="297"/>
      <c r="U94" s="298"/>
      <c r="V94" s="176"/>
    </row>
    <row r="95" spans="1:34" s="127" customFormat="1" ht="18" customHeight="1" thickBot="1">
      <c r="A95" s="1068"/>
      <c r="B95" s="898" t="s">
        <v>24</v>
      </c>
      <c r="C95" s="729" t="s">
        <v>48</v>
      </c>
      <c r="D95" s="198" t="s">
        <v>43</v>
      </c>
      <c r="E95" s="243">
        <f t="shared" ref="E95" si="58">SUM(R95,P95,N95,L95,U95)</f>
        <v>2</v>
      </c>
      <c r="F95" s="263">
        <f t="shared" si="56"/>
        <v>1.155</v>
      </c>
      <c r="G95" s="580">
        <v>125000</v>
      </c>
      <c r="H95" s="673" t="s">
        <v>101</v>
      </c>
      <c r="I95" s="597" t="s">
        <v>17</v>
      </c>
      <c r="J95" s="265">
        <f t="shared" si="26"/>
        <v>144375</v>
      </c>
      <c r="K95" s="899"/>
      <c r="L95" s="914"/>
      <c r="M95" s="900"/>
      <c r="N95" s="901"/>
      <c r="O95" s="902"/>
      <c r="P95" s="695"/>
      <c r="Q95" s="313"/>
      <c r="R95" s="903">
        <v>2</v>
      </c>
      <c r="S95" s="904">
        <v>1.155</v>
      </c>
      <c r="T95" s="905"/>
      <c r="U95" s="676" t="s">
        <v>87</v>
      </c>
      <c r="V95" s="126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</row>
    <row r="96" spans="1:34" ht="18" customHeight="1">
      <c r="A96" s="1069">
        <v>219</v>
      </c>
      <c r="B96" s="229" t="s">
        <v>65</v>
      </c>
      <c r="C96" s="890" t="s">
        <v>77</v>
      </c>
      <c r="D96" s="122" t="s">
        <v>78</v>
      </c>
      <c r="E96" s="236">
        <f t="shared" ref="E96:E108" si="59">SUM(R96,P96,N96,L96)</f>
        <v>2</v>
      </c>
      <c r="F96" s="891">
        <f t="shared" ref="F96:F123" si="60">SUM(K96,M96,O96,Q96,S96)</f>
        <v>1.5169999999999999</v>
      </c>
      <c r="G96" s="892">
        <v>95000</v>
      </c>
      <c r="H96" s="651" t="s">
        <v>128</v>
      </c>
      <c r="I96" s="600" t="s">
        <v>17</v>
      </c>
      <c r="J96" s="893">
        <f t="shared" ref="J96:J123" si="61">MMULT(F96,G96)</f>
        <v>144115</v>
      </c>
      <c r="K96" s="191"/>
      <c r="L96" s="920"/>
      <c r="M96" s="894"/>
      <c r="N96" s="148"/>
      <c r="O96" s="895"/>
      <c r="P96" s="459"/>
      <c r="Q96" s="896"/>
      <c r="R96" s="897">
        <v>2</v>
      </c>
      <c r="S96" s="426">
        <v>1.5169999999999999</v>
      </c>
      <c r="T96" s="149"/>
      <c r="U96" s="301"/>
    </row>
    <row r="97" spans="1:36" ht="18" customHeight="1">
      <c r="A97" s="1069"/>
      <c r="B97" s="230" t="s">
        <v>68</v>
      </c>
      <c r="C97" s="731" t="s">
        <v>48</v>
      </c>
      <c r="D97" s="221"/>
      <c r="E97" s="163">
        <f t="shared" si="59"/>
        <v>1</v>
      </c>
      <c r="F97" s="324">
        <f t="shared" si="60"/>
        <v>0.745</v>
      </c>
      <c r="G97" s="325">
        <v>125000</v>
      </c>
      <c r="H97" s="627">
        <v>11.29</v>
      </c>
      <c r="I97" s="601" t="s">
        <v>17</v>
      </c>
      <c r="J97" s="326">
        <f t="shared" si="61"/>
        <v>93125</v>
      </c>
      <c r="K97" s="167"/>
      <c r="L97" s="928"/>
      <c r="M97" s="328"/>
      <c r="N97" s="329"/>
      <c r="O97" s="330"/>
      <c r="P97" s="327"/>
      <c r="Q97" s="331"/>
      <c r="R97" s="424">
        <v>1</v>
      </c>
      <c r="S97" s="425">
        <v>0.745</v>
      </c>
      <c r="T97" s="297"/>
      <c r="U97" s="298"/>
    </row>
    <row r="98" spans="1:36" ht="18" customHeight="1">
      <c r="A98" s="1069"/>
      <c r="B98" s="230" t="s">
        <v>20</v>
      </c>
      <c r="C98" s="731" t="s">
        <v>73</v>
      </c>
      <c r="D98" s="323" t="s">
        <v>64</v>
      </c>
      <c r="E98" s="163">
        <f t="shared" si="59"/>
        <v>31</v>
      </c>
      <c r="F98" s="324">
        <v>22</v>
      </c>
      <c r="G98" s="325">
        <v>69000</v>
      </c>
      <c r="H98" s="627"/>
      <c r="I98" s="601" t="s">
        <v>17</v>
      </c>
      <c r="J98" s="326">
        <f t="shared" si="61"/>
        <v>1518000</v>
      </c>
      <c r="K98" s="167"/>
      <c r="L98" s="928"/>
      <c r="M98" s="328"/>
      <c r="N98" s="329"/>
      <c r="O98" s="330"/>
      <c r="P98" s="327"/>
      <c r="Q98" s="331"/>
      <c r="R98" s="684">
        <v>31</v>
      </c>
      <c r="S98" s="300">
        <v>20</v>
      </c>
      <c r="T98" s="297"/>
      <c r="U98" s="298"/>
    </row>
    <row r="99" spans="1:36" ht="18" customHeight="1">
      <c r="A99" s="1069"/>
      <c r="B99" s="230" t="s">
        <v>20</v>
      </c>
      <c r="C99" s="731" t="s">
        <v>26</v>
      </c>
      <c r="D99" s="323" t="s">
        <v>64</v>
      </c>
      <c r="E99" s="163"/>
      <c r="F99" s="324">
        <v>22</v>
      </c>
      <c r="G99" s="325">
        <v>85000</v>
      </c>
      <c r="H99" s="627" t="s">
        <v>199</v>
      </c>
      <c r="I99" s="601" t="s">
        <v>17</v>
      </c>
      <c r="J99" s="326">
        <f t="shared" ref="J99:J101" si="62">MMULT(F99,G99)</f>
        <v>1870000</v>
      </c>
      <c r="K99" s="167"/>
      <c r="L99" s="928"/>
      <c r="M99" s="328"/>
      <c r="N99" s="329"/>
      <c r="O99" s="330"/>
      <c r="P99" s="327"/>
      <c r="Q99" s="331"/>
      <c r="R99" s="684"/>
      <c r="S99" s="300">
        <v>20</v>
      </c>
      <c r="T99" s="297"/>
      <c r="U99" s="298"/>
    </row>
    <row r="100" spans="1:36" ht="18" customHeight="1">
      <c r="A100" s="1069"/>
      <c r="B100" s="230" t="s">
        <v>23</v>
      </c>
      <c r="C100" s="731" t="s">
        <v>197</v>
      </c>
      <c r="D100" s="323" t="s">
        <v>64</v>
      </c>
      <c r="E100" s="163"/>
      <c r="F100" s="324">
        <v>20</v>
      </c>
      <c r="G100" s="325">
        <v>85000</v>
      </c>
      <c r="H100" s="627" t="s">
        <v>199</v>
      </c>
      <c r="I100" s="601" t="s">
        <v>17</v>
      </c>
      <c r="J100" s="326">
        <f t="shared" si="62"/>
        <v>1700000</v>
      </c>
      <c r="K100" s="167"/>
      <c r="L100" s="928"/>
      <c r="M100" s="328"/>
      <c r="N100" s="329"/>
      <c r="O100" s="330"/>
      <c r="P100" s="327"/>
      <c r="Q100" s="331"/>
      <c r="R100" s="684"/>
      <c r="S100" s="300"/>
      <c r="T100" s="297"/>
      <c r="U100" s="298"/>
    </row>
    <row r="101" spans="1:36" ht="18" customHeight="1">
      <c r="A101" s="1069"/>
      <c r="B101" s="230" t="s">
        <v>23</v>
      </c>
      <c r="C101" s="731" t="s">
        <v>198</v>
      </c>
      <c r="D101" s="323" t="s">
        <v>64</v>
      </c>
      <c r="E101" s="163"/>
      <c r="F101" s="324">
        <v>20</v>
      </c>
      <c r="G101" s="325">
        <v>69000</v>
      </c>
      <c r="H101" s="627"/>
      <c r="I101" s="601" t="s">
        <v>17</v>
      </c>
      <c r="J101" s="326">
        <f t="shared" si="62"/>
        <v>1380000</v>
      </c>
      <c r="K101" s="167"/>
      <c r="L101" s="928"/>
      <c r="M101" s="328"/>
      <c r="N101" s="329"/>
      <c r="O101" s="330"/>
      <c r="P101" s="327"/>
      <c r="Q101" s="331"/>
      <c r="R101" s="684"/>
      <c r="S101" s="300"/>
      <c r="T101" s="297"/>
      <c r="U101" s="298"/>
    </row>
    <row r="102" spans="1:36" ht="18" customHeight="1">
      <c r="A102" s="1069"/>
      <c r="B102" s="230">
        <v>8</v>
      </c>
      <c r="C102" s="731" t="s">
        <v>26</v>
      </c>
      <c r="D102" s="323" t="s">
        <v>40</v>
      </c>
      <c r="E102" s="163">
        <f t="shared" si="59"/>
        <v>3</v>
      </c>
      <c r="F102" s="324">
        <f t="shared" ref="F102" si="63">SUM(K102,M102,O102,Q102,S102)</f>
        <v>1.4330000000000001</v>
      </c>
      <c r="G102" s="325">
        <v>79000</v>
      </c>
      <c r="H102" s="627" t="s">
        <v>188</v>
      </c>
      <c r="I102" s="601" t="s">
        <v>17</v>
      </c>
      <c r="J102" s="326">
        <v>223600</v>
      </c>
      <c r="K102" s="167"/>
      <c r="L102" s="928"/>
      <c r="M102" s="328"/>
      <c r="N102" s="329"/>
      <c r="O102" s="330"/>
      <c r="P102" s="327"/>
      <c r="Q102" s="331"/>
      <c r="R102" s="684">
        <v>3</v>
      </c>
      <c r="S102" s="300">
        <v>1.4330000000000001</v>
      </c>
      <c r="T102" s="297"/>
      <c r="U102" s="298"/>
    </row>
    <row r="103" spans="1:36" s="127" customFormat="1" ht="18" customHeight="1">
      <c r="A103" s="1069"/>
      <c r="B103" s="225">
        <v>8</v>
      </c>
      <c r="C103" s="721" t="s">
        <v>26</v>
      </c>
      <c r="D103" s="120" t="s">
        <v>40</v>
      </c>
      <c r="E103" s="207">
        <f t="shared" si="59"/>
        <v>6</v>
      </c>
      <c r="F103" s="90">
        <f t="shared" si="60"/>
        <v>2.58</v>
      </c>
      <c r="G103" s="250">
        <v>65000</v>
      </c>
      <c r="H103" s="619" t="s">
        <v>189</v>
      </c>
      <c r="I103" s="592" t="s">
        <v>17</v>
      </c>
      <c r="J103" s="35">
        <f t="shared" si="61"/>
        <v>167700</v>
      </c>
      <c r="K103" s="130"/>
      <c r="L103" s="933"/>
      <c r="M103" s="155"/>
      <c r="N103" s="156"/>
      <c r="O103" s="157"/>
      <c r="P103" s="42"/>
      <c r="Q103" s="49"/>
      <c r="R103" s="158">
        <v>6</v>
      </c>
      <c r="S103" s="141">
        <f>MMULT(R103,0.43)</f>
        <v>2.58</v>
      </c>
      <c r="T103" s="139"/>
      <c r="U103" s="129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</row>
    <row r="104" spans="1:36" ht="18" customHeight="1">
      <c r="A104" s="1069"/>
      <c r="B104" s="227" t="s">
        <v>24</v>
      </c>
      <c r="C104" s="732" t="s">
        <v>18</v>
      </c>
      <c r="D104" s="123" t="s">
        <v>40</v>
      </c>
      <c r="E104" s="235">
        <f t="shared" si="59"/>
        <v>3</v>
      </c>
      <c r="F104" s="89">
        <f t="shared" si="60"/>
        <v>1.41</v>
      </c>
      <c r="G104" s="249">
        <v>50000</v>
      </c>
      <c r="H104" s="620" t="s">
        <v>112</v>
      </c>
      <c r="I104" s="598" t="s">
        <v>17</v>
      </c>
      <c r="J104" s="52">
        <f t="shared" si="61"/>
        <v>70500</v>
      </c>
      <c r="K104" s="109"/>
      <c r="L104" s="934"/>
      <c r="M104" s="135"/>
      <c r="N104" s="136"/>
      <c r="O104" s="143"/>
      <c r="P104" s="41"/>
      <c r="Q104" s="144"/>
      <c r="R104" s="145">
        <v>3</v>
      </c>
      <c r="S104" s="146">
        <f>MMULT(R104,0.47)</f>
        <v>1.41</v>
      </c>
      <c r="T104" s="101"/>
      <c r="U104" s="102"/>
    </row>
    <row r="105" spans="1:36" ht="18" customHeight="1">
      <c r="A105" s="1069"/>
      <c r="B105" s="232" t="s">
        <v>24</v>
      </c>
      <c r="C105" s="799" t="s">
        <v>48</v>
      </c>
      <c r="D105" s="800" t="s">
        <v>44</v>
      </c>
      <c r="E105" s="801">
        <f t="shared" si="59"/>
        <v>11</v>
      </c>
      <c r="F105" s="802">
        <f t="shared" ref="F105" si="64">SUM(K105,M105,O105,Q105,S105)</f>
        <v>5</v>
      </c>
      <c r="G105" s="803">
        <v>125000</v>
      </c>
      <c r="H105" s="804" t="s">
        <v>131</v>
      </c>
      <c r="I105" s="805" t="s">
        <v>17</v>
      </c>
      <c r="J105" s="806">
        <f t="shared" ref="J105" si="65">MMULT(F105,G105)</f>
        <v>625000</v>
      </c>
      <c r="K105" s="807"/>
      <c r="L105" s="935"/>
      <c r="M105" s="809"/>
      <c r="N105" s="810"/>
      <c r="O105" s="811"/>
      <c r="P105" s="808"/>
      <c r="Q105" s="812"/>
      <c r="R105" s="816">
        <v>11</v>
      </c>
      <c r="S105" s="815">
        <v>5</v>
      </c>
      <c r="T105" s="813"/>
      <c r="U105" s="814"/>
    </row>
    <row r="106" spans="1:36" ht="18" customHeight="1">
      <c r="A106" s="1069"/>
      <c r="B106" s="228" t="s">
        <v>24</v>
      </c>
      <c r="C106" s="733" t="s">
        <v>48</v>
      </c>
      <c r="D106" s="410" t="s">
        <v>43</v>
      </c>
      <c r="E106" s="164">
        <f t="shared" si="59"/>
        <v>2</v>
      </c>
      <c r="F106" s="91">
        <f t="shared" si="60"/>
        <v>0.4</v>
      </c>
      <c r="G106" s="411">
        <v>120000</v>
      </c>
      <c r="H106" s="617" t="s">
        <v>114</v>
      </c>
      <c r="I106" s="599" t="s">
        <v>17</v>
      </c>
      <c r="J106" s="412">
        <f t="shared" si="61"/>
        <v>48000</v>
      </c>
      <c r="K106" s="413"/>
      <c r="L106" s="936"/>
      <c r="M106" s="415"/>
      <c r="N106" s="416"/>
      <c r="O106" s="417"/>
      <c r="P106" s="414"/>
      <c r="Q106" s="418"/>
      <c r="R106" s="683">
        <v>2</v>
      </c>
      <c r="S106" s="682">
        <v>0.4</v>
      </c>
      <c r="T106" s="216"/>
      <c r="U106" s="421"/>
    </row>
    <row r="107" spans="1:36" ht="18" customHeight="1">
      <c r="A107" s="1069"/>
      <c r="B107" s="232" t="s">
        <v>24</v>
      </c>
      <c r="C107" s="723" t="s">
        <v>49</v>
      </c>
      <c r="D107" s="384" t="s">
        <v>43</v>
      </c>
      <c r="E107" s="240">
        <f t="shared" si="59"/>
        <v>6</v>
      </c>
      <c r="F107" s="241">
        <f t="shared" si="60"/>
        <v>3</v>
      </c>
      <c r="G107" s="404">
        <v>70000</v>
      </c>
      <c r="H107" s="628" t="s">
        <v>100</v>
      </c>
      <c r="I107" s="602" t="s">
        <v>17</v>
      </c>
      <c r="J107" s="405">
        <f t="shared" si="61"/>
        <v>210000</v>
      </c>
      <c r="K107" s="385"/>
      <c r="L107" s="937"/>
      <c r="M107" s="406"/>
      <c r="N107" s="407"/>
      <c r="O107" s="408"/>
      <c r="P107" s="386"/>
      <c r="Q107" s="409"/>
      <c r="R107" s="681">
        <v>6</v>
      </c>
      <c r="S107" s="311">
        <f>MMULT(R107,0.5)</f>
        <v>3</v>
      </c>
      <c r="T107" s="218"/>
      <c r="U107" s="310" t="s">
        <v>87</v>
      </c>
    </row>
    <row r="108" spans="1:36" ht="18" customHeight="1" thickBot="1">
      <c r="A108" s="1069"/>
      <c r="B108" s="1044">
        <v>8</v>
      </c>
      <c r="C108" s="1045" t="s">
        <v>49</v>
      </c>
      <c r="D108" s="800" t="s">
        <v>54</v>
      </c>
      <c r="E108" s="801">
        <f t="shared" si="59"/>
        <v>33</v>
      </c>
      <c r="F108" s="802">
        <f t="shared" si="60"/>
        <v>15.081000000000001</v>
      </c>
      <c r="G108" s="803">
        <v>65000</v>
      </c>
      <c r="H108" s="804" t="s">
        <v>124</v>
      </c>
      <c r="I108" s="805" t="s">
        <v>17</v>
      </c>
      <c r="J108" s="412">
        <f t="shared" si="61"/>
        <v>980265.00000000012</v>
      </c>
      <c r="K108" s="413"/>
      <c r="L108" s="936"/>
      <c r="M108" s="415"/>
      <c r="N108" s="416"/>
      <c r="O108" s="417"/>
      <c r="P108" s="414"/>
      <c r="Q108" s="418"/>
      <c r="R108" s="419">
        <v>33</v>
      </c>
      <c r="S108" s="420">
        <f>MMULT(R108,0.457)</f>
        <v>15.081000000000001</v>
      </c>
      <c r="T108" s="216"/>
      <c r="U108" s="421"/>
    </row>
    <row r="109" spans="1:36" ht="18" customHeight="1" thickBot="1">
      <c r="A109" s="1109">
        <v>168</v>
      </c>
      <c r="B109" s="234" t="s">
        <v>23</v>
      </c>
      <c r="C109" s="728" t="s">
        <v>48</v>
      </c>
      <c r="D109" s="322" t="s">
        <v>43</v>
      </c>
      <c r="E109" s="244"/>
      <c r="F109" s="254">
        <v>7</v>
      </c>
      <c r="G109" s="1051">
        <v>125000</v>
      </c>
      <c r="H109" s="626"/>
      <c r="I109" s="1052" t="s">
        <v>17</v>
      </c>
      <c r="J109" s="405"/>
      <c r="K109" s="385"/>
      <c r="L109" s="937"/>
      <c r="M109" s="406"/>
      <c r="N109" s="407"/>
      <c r="O109" s="408"/>
      <c r="P109" s="386"/>
      <c r="Q109" s="409"/>
      <c r="R109" s="1043"/>
      <c r="S109" s="823"/>
      <c r="T109" s="218"/>
      <c r="U109" s="310"/>
    </row>
    <row r="110" spans="1:36" ht="18" customHeight="1" thickBot="1">
      <c r="A110" s="1110"/>
      <c r="B110" s="1046">
        <v>8</v>
      </c>
      <c r="C110" s="729" t="s">
        <v>27</v>
      </c>
      <c r="D110" s="1047" t="s">
        <v>40</v>
      </c>
      <c r="E110" s="243" t="s">
        <v>19</v>
      </c>
      <c r="F110" s="1048">
        <f t="shared" si="60"/>
        <v>55.3</v>
      </c>
      <c r="G110" s="778">
        <v>68000</v>
      </c>
      <c r="H110" s="1049"/>
      <c r="I110" s="1050" t="s">
        <v>17</v>
      </c>
      <c r="J110" s="467">
        <f t="shared" si="61"/>
        <v>3760400</v>
      </c>
      <c r="K110" s="545"/>
      <c r="L110" s="938"/>
      <c r="M110" s="468"/>
      <c r="N110" s="475"/>
      <c r="O110" s="476"/>
      <c r="P110" s="469"/>
      <c r="Q110" s="470"/>
      <c r="R110" s="645">
        <v>158</v>
      </c>
      <c r="S110" s="646">
        <f>MMULT(R110,0.35)</f>
        <v>55.3</v>
      </c>
      <c r="T110" s="647"/>
      <c r="U110" s="648"/>
    </row>
    <row r="111" spans="1:36" ht="18" customHeight="1">
      <c r="A111" s="1124">
        <v>159</v>
      </c>
      <c r="B111" s="388" t="s">
        <v>24</v>
      </c>
      <c r="C111" s="722" t="s">
        <v>48</v>
      </c>
      <c r="D111" s="322" t="s">
        <v>43</v>
      </c>
      <c r="E111" s="552"/>
      <c r="F111" s="553">
        <f t="shared" si="60"/>
        <v>3.4129999999999998</v>
      </c>
      <c r="G111" s="390">
        <v>130000</v>
      </c>
      <c r="H111" s="627"/>
      <c r="I111" s="601" t="s">
        <v>17</v>
      </c>
      <c r="J111" s="166">
        <f t="shared" si="61"/>
        <v>443690</v>
      </c>
      <c r="K111" s="167"/>
      <c r="L111" s="939"/>
      <c r="M111" s="392"/>
      <c r="N111" s="327"/>
      <c r="O111" s="394"/>
      <c r="P111" s="329"/>
      <c r="Q111" s="398"/>
      <c r="R111" s="396"/>
      <c r="S111" s="422">
        <v>3.4129999999999998</v>
      </c>
      <c r="T111" s="297"/>
      <c r="U111" s="298"/>
    </row>
    <row r="112" spans="1:36" ht="18" customHeight="1" thickBot="1">
      <c r="A112" s="1124"/>
      <c r="B112" s="387" t="s">
        <v>25</v>
      </c>
      <c r="C112" s="719" t="s">
        <v>49</v>
      </c>
      <c r="D112" s="197" t="s">
        <v>40</v>
      </c>
      <c r="E112" s="554">
        <f>SUM(R112,P112,N112,L112)</f>
        <v>1</v>
      </c>
      <c r="F112" s="555">
        <f>SUM(K112,M112,O112,Q112,S112)</f>
        <v>0.216</v>
      </c>
      <c r="G112" s="391">
        <v>50000</v>
      </c>
      <c r="H112" s="618">
        <v>9.2799999999999994</v>
      </c>
      <c r="I112" s="595" t="s">
        <v>17</v>
      </c>
      <c r="J112" s="184">
        <f>MMULT(F112,G112)</f>
        <v>10800</v>
      </c>
      <c r="K112" s="389"/>
      <c r="L112" s="940"/>
      <c r="M112" s="393"/>
      <c r="N112" s="147"/>
      <c r="O112" s="395"/>
      <c r="P112" s="148"/>
      <c r="Q112" s="399"/>
      <c r="R112" s="397">
        <v>1</v>
      </c>
      <c r="S112" s="423">
        <v>0.216</v>
      </c>
      <c r="T112" s="149"/>
      <c r="U112" s="301"/>
    </row>
    <row r="113" spans="1:21" ht="18" customHeight="1" thickBot="1">
      <c r="A113" s="465">
        <v>146</v>
      </c>
      <c r="B113" s="473" t="s">
        <v>21</v>
      </c>
      <c r="C113" s="735" t="s">
        <v>48</v>
      </c>
      <c r="D113" s="466" t="s">
        <v>64</v>
      </c>
      <c r="E113" s="556"/>
      <c r="F113" s="557">
        <v>20</v>
      </c>
      <c r="G113" s="474">
        <v>125000</v>
      </c>
      <c r="H113" s="629" t="s">
        <v>204</v>
      </c>
      <c r="I113" s="603" t="s">
        <v>17</v>
      </c>
      <c r="J113" s="467">
        <f t="shared" si="61"/>
        <v>2500000</v>
      </c>
      <c r="K113" s="544"/>
      <c r="L113" s="938"/>
      <c r="M113" s="468"/>
      <c r="N113" s="475"/>
      <c r="O113" s="476"/>
      <c r="P113" s="469"/>
      <c r="Q113" s="470"/>
      <c r="R113" s="574">
        <v>1</v>
      </c>
      <c r="S113" s="505">
        <v>0.26600000000000001</v>
      </c>
      <c r="T113" s="471"/>
      <c r="U113" s="472"/>
    </row>
    <row r="114" spans="1:21" ht="18" customHeight="1">
      <c r="A114" s="1122">
        <v>114</v>
      </c>
      <c r="B114" s="786" t="s">
        <v>22</v>
      </c>
      <c r="C114" s="728" t="s">
        <v>48</v>
      </c>
      <c r="D114" s="192" t="s">
        <v>61</v>
      </c>
      <c r="E114" s="552">
        <f t="shared" ref="E114:E123" si="66">SUM(R114,P114,N114,L114)</f>
        <v>10</v>
      </c>
      <c r="F114" s="787">
        <f t="shared" si="60"/>
        <v>1.75</v>
      </c>
      <c r="G114" s="788">
        <v>135000</v>
      </c>
      <c r="H114" s="626" t="s">
        <v>204</v>
      </c>
      <c r="I114" s="789" t="s">
        <v>17</v>
      </c>
      <c r="J114" s="278">
        <f t="shared" si="61"/>
        <v>236250</v>
      </c>
      <c r="K114" s="790"/>
      <c r="L114" s="941"/>
      <c r="M114" s="791"/>
      <c r="N114" s="792"/>
      <c r="O114" s="793"/>
      <c r="P114" s="315"/>
      <c r="Q114" s="794"/>
      <c r="R114" s="795">
        <v>10</v>
      </c>
      <c r="S114" s="797">
        <v>1.75</v>
      </c>
      <c r="T114" s="796"/>
      <c r="U114" s="281"/>
    </row>
    <row r="115" spans="1:21" ht="18" customHeight="1" thickBot="1">
      <c r="A115" s="1123"/>
      <c r="B115" s="785" t="s">
        <v>122</v>
      </c>
      <c r="C115" s="729" t="s">
        <v>48</v>
      </c>
      <c r="D115" s="198" t="s">
        <v>44</v>
      </c>
      <c r="E115" s="776"/>
      <c r="F115" s="777">
        <f t="shared" ref="F115" si="67">SUM(K115,M115,O115,Q115,S115)</f>
        <v>4.4000000000000004</v>
      </c>
      <c r="G115" s="778">
        <v>135000</v>
      </c>
      <c r="H115" s="673" t="s">
        <v>204</v>
      </c>
      <c r="I115" s="779" t="s">
        <v>17</v>
      </c>
      <c r="J115" s="265">
        <f t="shared" si="61"/>
        <v>594000</v>
      </c>
      <c r="K115" s="780"/>
      <c r="L115" s="942"/>
      <c r="M115" s="781"/>
      <c r="N115" s="137"/>
      <c r="O115" s="138"/>
      <c r="P115" s="87"/>
      <c r="Q115" s="140"/>
      <c r="R115" s="782"/>
      <c r="S115" s="798">
        <v>4.4000000000000004</v>
      </c>
      <c r="T115" s="783"/>
      <c r="U115" s="784"/>
    </row>
    <row r="116" spans="1:21" ht="18" customHeight="1" thickBot="1">
      <c r="A116" s="1119">
        <v>89</v>
      </c>
      <c r="B116" s="775">
        <v>8</v>
      </c>
      <c r="C116" s="721" t="s">
        <v>48</v>
      </c>
      <c r="D116" s="121" t="s">
        <v>44</v>
      </c>
      <c r="E116" s="558">
        <f t="shared" si="66"/>
        <v>1</v>
      </c>
      <c r="F116" s="559">
        <f t="shared" si="60"/>
        <v>0.184</v>
      </c>
      <c r="G116" s="546">
        <v>125000</v>
      </c>
      <c r="H116" s="630" t="s">
        <v>28</v>
      </c>
      <c r="I116" s="604" t="s">
        <v>17</v>
      </c>
      <c r="J116" s="178">
        <f t="shared" si="61"/>
        <v>23000</v>
      </c>
      <c r="K116" s="543"/>
      <c r="L116" s="943"/>
      <c r="M116" s="513"/>
      <c r="N116" s="519"/>
      <c r="O116" s="520"/>
      <c r="P116" s="54"/>
      <c r="Q116" s="497"/>
      <c r="R116" s="506">
        <v>1</v>
      </c>
      <c r="S116" s="364">
        <v>0.184</v>
      </c>
      <c r="T116" s="501"/>
      <c r="U116" s="81"/>
    </row>
    <row r="117" spans="1:21" ht="18" customHeight="1" thickBot="1">
      <c r="A117" s="1120"/>
      <c r="B117" s="493" t="s">
        <v>25</v>
      </c>
      <c r="C117" s="733" t="s">
        <v>48</v>
      </c>
      <c r="D117" s="119" t="s">
        <v>43</v>
      </c>
      <c r="E117" s="560"/>
      <c r="F117" s="561">
        <f t="shared" si="60"/>
        <v>1.3</v>
      </c>
      <c r="G117" s="547">
        <v>125000</v>
      </c>
      <c r="H117" s="617"/>
      <c r="I117" s="605" t="s">
        <v>17</v>
      </c>
      <c r="J117" s="75">
        <f t="shared" si="61"/>
        <v>162500</v>
      </c>
      <c r="K117" s="413"/>
      <c r="L117" s="944"/>
      <c r="M117" s="415"/>
      <c r="N117" s="517"/>
      <c r="O117" s="518"/>
      <c r="P117" s="160"/>
      <c r="Q117" s="498"/>
      <c r="R117" s="419"/>
      <c r="S117" s="365">
        <v>1.3</v>
      </c>
      <c r="T117" s="502"/>
      <c r="U117" s="161"/>
    </row>
    <row r="118" spans="1:21" ht="18" customHeight="1" thickBot="1">
      <c r="A118" s="1120"/>
      <c r="B118" s="494">
        <v>4</v>
      </c>
      <c r="C118" s="736" t="s">
        <v>48</v>
      </c>
      <c r="D118" s="125" t="s">
        <v>44</v>
      </c>
      <c r="E118" s="562">
        <f t="shared" si="66"/>
        <v>1</v>
      </c>
      <c r="F118" s="563">
        <f t="shared" si="60"/>
        <v>9.6000000000000002E-2</v>
      </c>
      <c r="G118" s="548">
        <v>125000</v>
      </c>
      <c r="H118" s="614"/>
      <c r="I118" s="604" t="s">
        <v>17</v>
      </c>
      <c r="J118" s="35">
        <f t="shared" si="61"/>
        <v>12000</v>
      </c>
      <c r="K118" s="385"/>
      <c r="L118" s="943"/>
      <c r="M118" s="513"/>
      <c r="N118" s="519"/>
      <c r="O118" s="520"/>
      <c r="P118" s="54"/>
      <c r="Q118" s="497"/>
      <c r="R118" s="506">
        <v>1</v>
      </c>
      <c r="S118" s="364">
        <v>9.6000000000000002E-2</v>
      </c>
      <c r="T118" s="501"/>
      <c r="U118" s="81"/>
    </row>
    <row r="119" spans="1:21" ht="18" customHeight="1" thickBot="1">
      <c r="A119" s="631">
        <v>76</v>
      </c>
      <c r="B119" s="494">
        <v>3</v>
      </c>
      <c r="C119" s="736" t="s">
        <v>49</v>
      </c>
      <c r="D119" s="125" t="s">
        <v>54</v>
      </c>
      <c r="E119" s="562">
        <f t="shared" si="66"/>
        <v>2</v>
      </c>
      <c r="F119" s="563">
        <f t="shared" si="60"/>
        <v>0.115</v>
      </c>
      <c r="G119" s="548">
        <v>50000</v>
      </c>
      <c r="H119" s="630" t="s">
        <v>29</v>
      </c>
      <c r="I119" s="606" t="s">
        <v>17</v>
      </c>
      <c r="J119" s="53">
        <f t="shared" si="61"/>
        <v>5750</v>
      </c>
      <c r="K119" s="251"/>
      <c r="L119" s="945"/>
      <c r="M119" s="514"/>
      <c r="N119" s="521"/>
      <c r="O119" s="522"/>
      <c r="P119" s="55"/>
      <c r="Q119" s="499"/>
      <c r="R119" s="507">
        <v>2</v>
      </c>
      <c r="S119" s="508">
        <v>0.115</v>
      </c>
      <c r="T119" s="503"/>
      <c r="U119" s="83"/>
    </row>
    <row r="120" spans="1:21" ht="18" customHeight="1" thickBot="1">
      <c r="A120" s="631">
        <v>57</v>
      </c>
      <c r="B120" s="494" t="s">
        <v>25</v>
      </c>
      <c r="C120" s="736" t="s">
        <v>48</v>
      </c>
      <c r="D120" s="125" t="s">
        <v>64</v>
      </c>
      <c r="E120" s="562">
        <f t="shared" si="66"/>
        <v>4</v>
      </c>
      <c r="F120" s="563">
        <f t="shared" si="60"/>
        <v>0.4</v>
      </c>
      <c r="G120" s="548">
        <v>175000</v>
      </c>
      <c r="H120" s="632"/>
      <c r="I120" s="606" t="s">
        <v>17</v>
      </c>
      <c r="J120" s="53">
        <f t="shared" si="61"/>
        <v>70000</v>
      </c>
      <c r="K120" s="252"/>
      <c r="L120" s="945"/>
      <c r="M120" s="514"/>
      <c r="N120" s="521"/>
      <c r="O120" s="522"/>
      <c r="P120" s="55"/>
      <c r="Q120" s="499"/>
      <c r="R120" s="507">
        <v>4</v>
      </c>
      <c r="S120" s="508">
        <v>0.4</v>
      </c>
      <c r="T120" s="503"/>
      <c r="U120" s="83"/>
    </row>
    <row r="121" spans="1:21" ht="18" customHeight="1" thickBot="1">
      <c r="A121" s="633">
        <v>48</v>
      </c>
      <c r="B121" s="495">
        <v>4</v>
      </c>
      <c r="C121" s="737" t="s">
        <v>105</v>
      </c>
      <c r="D121" s="124"/>
      <c r="E121" s="564">
        <f t="shared" si="66"/>
        <v>42</v>
      </c>
      <c r="F121" s="565">
        <f t="shared" si="60"/>
        <v>1.76</v>
      </c>
      <c r="G121" s="549">
        <v>50000</v>
      </c>
      <c r="H121" s="634"/>
      <c r="I121" s="606" t="s">
        <v>17</v>
      </c>
      <c r="J121" s="53">
        <f t="shared" si="61"/>
        <v>88000</v>
      </c>
      <c r="K121" s="252"/>
      <c r="L121" s="945"/>
      <c r="M121" s="515"/>
      <c r="N121" s="521"/>
      <c r="O121" s="522"/>
      <c r="P121" s="55"/>
      <c r="Q121" s="499"/>
      <c r="R121" s="507">
        <v>42</v>
      </c>
      <c r="S121" s="509">
        <v>1.76</v>
      </c>
      <c r="T121" s="503"/>
      <c r="U121" s="84"/>
    </row>
    <row r="122" spans="1:21" ht="18" customHeight="1" thickBot="1">
      <c r="A122" s="635">
        <v>42</v>
      </c>
      <c r="B122" s="496" t="s">
        <v>67</v>
      </c>
      <c r="C122" s="738" t="s">
        <v>69</v>
      </c>
      <c r="D122" s="484"/>
      <c r="E122" s="566">
        <f t="shared" si="66"/>
        <v>42</v>
      </c>
      <c r="F122" s="567">
        <f t="shared" si="60"/>
        <v>1.3109999999999999</v>
      </c>
      <c r="G122" s="550">
        <v>50000</v>
      </c>
      <c r="H122" s="636"/>
      <c r="I122" s="607" t="s">
        <v>17</v>
      </c>
      <c r="J122" s="486">
        <f t="shared" si="61"/>
        <v>65550</v>
      </c>
      <c r="K122" s="485"/>
      <c r="L122" s="946"/>
      <c r="M122" s="516"/>
      <c r="N122" s="523"/>
      <c r="O122" s="524"/>
      <c r="P122" s="487"/>
      <c r="Q122" s="500"/>
      <c r="R122" s="510">
        <v>42</v>
      </c>
      <c r="S122" s="511">
        <v>1.3109999999999999</v>
      </c>
      <c r="T122" s="504"/>
      <c r="U122" s="488"/>
    </row>
    <row r="123" spans="1:21" ht="18" customHeight="1" thickBot="1">
      <c r="A123" s="489">
        <v>25</v>
      </c>
      <c r="B123" s="473" t="s">
        <v>76</v>
      </c>
      <c r="C123" s="735" t="s">
        <v>49</v>
      </c>
      <c r="D123" s="568"/>
      <c r="E123" s="556">
        <f t="shared" si="66"/>
        <v>21</v>
      </c>
      <c r="F123" s="569">
        <f t="shared" si="60"/>
        <v>0.23699999999999999</v>
      </c>
      <c r="G123" s="551">
        <v>60000</v>
      </c>
      <c r="H123" s="637"/>
      <c r="I123" s="608" t="s">
        <v>17</v>
      </c>
      <c r="J123" s="467">
        <f t="shared" si="61"/>
        <v>14220</v>
      </c>
      <c r="K123" s="545"/>
      <c r="L123" s="938"/>
      <c r="M123" s="570"/>
      <c r="N123" s="525"/>
      <c r="O123" s="571"/>
      <c r="P123" s="490"/>
      <c r="Q123" s="572"/>
      <c r="R123" s="512">
        <v>21</v>
      </c>
      <c r="S123" s="573">
        <v>0.23699999999999999</v>
      </c>
      <c r="T123" s="491"/>
      <c r="U123" s="492"/>
    </row>
    <row r="124" spans="1:21" ht="18.75">
      <c r="B124" s="110"/>
      <c r="F124" s="74">
        <f>SUM(F7:F123)</f>
        <v>1359.0709999999997</v>
      </c>
      <c r="G124" s="67"/>
      <c r="H124" s="68"/>
      <c r="I124" s="69"/>
      <c r="J124" s="70">
        <f>SUM(J7:J123)</f>
        <v>95295124</v>
      </c>
      <c r="K124" s="108">
        <f>SUM(K7:K123)</f>
        <v>45.832999999999991</v>
      </c>
      <c r="L124" s="947"/>
      <c r="M124" s="71">
        <f>SUM(M7:M123)</f>
        <v>0</v>
      </c>
      <c r="N124" s="71"/>
      <c r="O124" s="72">
        <f>SUM(O7:O123)</f>
        <v>99</v>
      </c>
      <c r="P124" s="71"/>
      <c r="Q124" s="72">
        <f>SUM(Q7:Q123)</f>
        <v>0</v>
      </c>
      <c r="R124" s="71"/>
      <c r="S124" s="73">
        <f>SUM(S7:S123)</f>
        <v>882.14399999999989</v>
      </c>
      <c r="U124" s="85">
        <f>SUM(K124:T124)</f>
        <v>1026.9769999999999</v>
      </c>
    </row>
    <row r="125" spans="1:21" ht="15.75" customHeight="1">
      <c r="B125" s="111" t="s">
        <v>31</v>
      </c>
      <c r="C125" s="65" t="s">
        <v>32</v>
      </c>
      <c r="D125" s="96"/>
      <c r="F125" s="66"/>
      <c r="G125" s="67"/>
      <c r="H125" s="68"/>
      <c r="I125" s="69"/>
      <c r="J125" s="70"/>
      <c r="K125" s="108"/>
      <c r="L125" s="947"/>
      <c r="M125" s="71"/>
      <c r="N125" s="71"/>
      <c r="O125" s="71"/>
      <c r="P125" s="71"/>
      <c r="Q125" s="71"/>
      <c r="R125" s="71"/>
      <c r="S125" s="73"/>
    </row>
    <row r="126" spans="1:21" ht="16.5" thickBot="1">
      <c r="F126" s="66"/>
      <c r="G126" s="67"/>
      <c r="H126" s="68"/>
      <c r="I126" s="69"/>
      <c r="K126" s="884"/>
      <c r="L126" s="1114">
        <v>1600000</v>
      </c>
      <c r="M126" s="1114"/>
      <c r="N126" s="1020"/>
      <c r="O126" s="1020" t="s">
        <v>190</v>
      </c>
      <c r="P126" s="71"/>
      <c r="Q126" s="71"/>
      <c r="R126" s="71"/>
      <c r="S126" s="73"/>
    </row>
    <row r="127" spans="1:21" ht="22.5" customHeight="1" thickBot="1">
      <c r="C127" s="1106" t="s">
        <v>137</v>
      </c>
      <c r="D127" s="1107"/>
      <c r="E127" s="1107"/>
      <c r="F127" s="1107"/>
      <c r="G127" s="1107"/>
      <c r="H127" s="1107"/>
      <c r="I127" s="1108"/>
      <c r="J127" s="948"/>
      <c r="L127" s="1076">
        <f>MMULT(K145,1)</f>
        <v>3542869</v>
      </c>
      <c r="M127" s="1076"/>
      <c r="N127" s="1010"/>
      <c r="O127" s="1010" t="s">
        <v>33</v>
      </c>
      <c r="P127" s="949"/>
    </row>
    <row r="128" spans="1:21" ht="15.75" customHeight="1">
      <c r="C128" s="1121" t="s">
        <v>55</v>
      </c>
      <c r="D128" s="1117" t="s">
        <v>138</v>
      </c>
      <c r="E128" s="1117" t="s">
        <v>39</v>
      </c>
      <c r="F128" s="1115" t="s">
        <v>52</v>
      </c>
      <c r="G128" s="1116"/>
      <c r="H128" s="1072" t="s">
        <v>159</v>
      </c>
      <c r="I128" s="1072" t="s">
        <v>8</v>
      </c>
      <c r="J128" s="948"/>
      <c r="L128" s="1076">
        <v>7000000</v>
      </c>
      <c r="M128" s="1076"/>
      <c r="N128" s="1010"/>
      <c r="O128" s="1010" t="s">
        <v>34</v>
      </c>
      <c r="P128" s="949"/>
    </row>
    <row r="129" spans="1:36" ht="30.75" customHeight="1" thickBot="1">
      <c r="C129" s="1118"/>
      <c r="D129" s="1118"/>
      <c r="E129" s="1118"/>
      <c r="F129" s="1018" t="s">
        <v>16</v>
      </c>
      <c r="G129" s="1019" t="s">
        <v>15</v>
      </c>
      <c r="H129" s="1073"/>
      <c r="I129" s="1073"/>
      <c r="J129" s="885"/>
      <c r="L129" s="1076">
        <v>2400000</v>
      </c>
      <c r="M129" s="1076"/>
      <c r="N129" s="1010"/>
      <c r="O129" s="1010" t="s">
        <v>66</v>
      </c>
      <c r="P129" s="949"/>
    </row>
    <row r="130" spans="1:36" s="867" customFormat="1" ht="20.25" customHeight="1">
      <c r="A130" s="861"/>
      <c r="B130" s="862"/>
      <c r="C130" s="953" t="s">
        <v>160</v>
      </c>
      <c r="D130" s="954" t="s">
        <v>139</v>
      </c>
      <c r="E130" s="955" t="s">
        <v>123</v>
      </c>
      <c r="F130" s="956">
        <v>8</v>
      </c>
      <c r="G130" s="957">
        <v>1.2190000000000001</v>
      </c>
      <c r="H130" s="872">
        <v>110000</v>
      </c>
      <c r="I130" s="873" t="s">
        <v>133</v>
      </c>
      <c r="J130" s="886">
        <f>MMULT(F130,H130)</f>
        <v>880000</v>
      </c>
      <c r="K130" s="1021">
        <f>MMULT(G130,H130)</f>
        <v>134090</v>
      </c>
      <c r="L130" s="1011"/>
      <c r="M130" s="1012"/>
      <c r="N130" s="1013"/>
      <c r="O130" s="1013"/>
      <c r="P130" s="950"/>
      <c r="Q130" s="863"/>
      <c r="R130" s="863"/>
      <c r="S130" s="864"/>
      <c r="T130" s="865"/>
      <c r="U130" s="866"/>
    </row>
    <row r="131" spans="1:36" s="867" customFormat="1" ht="20.25" customHeight="1">
      <c r="A131" s="861"/>
      <c r="B131" s="862"/>
      <c r="C131" s="869" t="s">
        <v>161</v>
      </c>
      <c r="D131" s="870" t="s">
        <v>139</v>
      </c>
      <c r="E131" s="871" t="s">
        <v>140</v>
      </c>
      <c r="F131" s="875">
        <v>10</v>
      </c>
      <c r="G131" s="876">
        <v>9.6</v>
      </c>
      <c r="H131" s="877">
        <v>79000</v>
      </c>
      <c r="I131" s="878" t="s">
        <v>133</v>
      </c>
      <c r="J131" s="886">
        <f t="shared" ref="J131:J136" si="68">MMULT(F131,H131)</f>
        <v>790000</v>
      </c>
      <c r="K131" s="1021"/>
      <c r="L131" s="1071">
        <v>4900000</v>
      </c>
      <c r="M131" s="1071"/>
      <c r="N131" s="1013"/>
      <c r="O131" s="1015" t="s">
        <v>88</v>
      </c>
      <c r="P131" s="950"/>
      <c r="Q131" s="863"/>
      <c r="R131" s="863"/>
      <c r="S131" s="864"/>
      <c r="T131" s="865"/>
      <c r="U131" s="866"/>
    </row>
    <row r="132" spans="1:36" s="867" customFormat="1" ht="20.25" customHeight="1">
      <c r="A132" s="861"/>
      <c r="B132" s="862"/>
      <c r="C132" s="958" t="s">
        <v>162</v>
      </c>
      <c r="D132" s="959" t="s">
        <v>142</v>
      </c>
      <c r="E132" s="960" t="s">
        <v>64</v>
      </c>
      <c r="F132" s="961">
        <v>4</v>
      </c>
      <c r="G132" s="962">
        <v>3.528</v>
      </c>
      <c r="H132" s="883">
        <v>114000</v>
      </c>
      <c r="I132" s="859" t="s">
        <v>143</v>
      </c>
      <c r="J132" s="886">
        <f t="shared" si="68"/>
        <v>456000</v>
      </c>
      <c r="K132" s="1021">
        <f t="shared" ref="K132:K134" si="69">MMULT(G132,H132)</f>
        <v>402192</v>
      </c>
      <c r="L132" s="1071">
        <v>800000</v>
      </c>
      <c r="M132" s="1071"/>
      <c r="N132" s="1013"/>
      <c r="O132" s="1015" t="s">
        <v>96</v>
      </c>
      <c r="P132" s="950"/>
      <c r="Q132" s="863"/>
      <c r="R132" s="863"/>
      <c r="S132" s="864"/>
      <c r="T132" s="865"/>
      <c r="U132" s="866"/>
    </row>
    <row r="133" spans="1:36" s="867" customFormat="1" ht="20.25" customHeight="1">
      <c r="A133" s="861"/>
      <c r="B133" s="862"/>
      <c r="C133" s="963" t="s">
        <v>163</v>
      </c>
      <c r="D133" s="964" t="s">
        <v>142</v>
      </c>
      <c r="E133" s="965" t="s">
        <v>93</v>
      </c>
      <c r="F133" s="966">
        <v>1</v>
      </c>
      <c r="G133" s="967">
        <v>0.65700000000000003</v>
      </c>
      <c r="H133" s="874">
        <v>108000</v>
      </c>
      <c r="I133" s="881" t="s">
        <v>145</v>
      </c>
      <c r="J133" s="886">
        <f t="shared" si="68"/>
        <v>108000</v>
      </c>
      <c r="K133" s="1022">
        <f t="shared" si="69"/>
        <v>70956</v>
      </c>
      <c r="L133" s="1014"/>
      <c r="M133" s="1013"/>
      <c r="N133" s="1013"/>
      <c r="O133" s="950"/>
      <c r="P133" s="863"/>
      <c r="Q133" s="863"/>
      <c r="R133" s="863"/>
      <c r="S133" s="864"/>
      <c r="T133" s="865"/>
      <c r="U133" s="866"/>
    </row>
    <row r="134" spans="1:36" s="867" customFormat="1" ht="20.25" customHeight="1">
      <c r="A134" s="861"/>
      <c r="B134" s="862"/>
      <c r="C134" s="968" t="s">
        <v>165</v>
      </c>
      <c r="D134" s="959" t="s">
        <v>139</v>
      </c>
      <c r="E134" s="969" t="s">
        <v>140</v>
      </c>
      <c r="F134" s="961">
        <v>2</v>
      </c>
      <c r="G134" s="967">
        <v>3.528</v>
      </c>
      <c r="H134" s="874">
        <v>92000</v>
      </c>
      <c r="I134" s="881" t="s">
        <v>133</v>
      </c>
      <c r="J134" s="886">
        <f t="shared" si="68"/>
        <v>184000</v>
      </c>
      <c r="K134" s="1022">
        <f t="shared" si="69"/>
        <v>324576</v>
      </c>
      <c r="L134" s="1014"/>
      <c r="M134" s="1013"/>
      <c r="N134" s="1013"/>
      <c r="O134" s="950"/>
      <c r="P134" s="863"/>
      <c r="Q134" s="863"/>
      <c r="R134" s="863"/>
      <c r="S134" s="864"/>
      <c r="T134" s="865"/>
      <c r="U134" s="866"/>
    </row>
    <row r="135" spans="1:36" s="867" customFormat="1" ht="20.25" customHeight="1">
      <c r="A135" s="861"/>
      <c r="B135" s="862"/>
      <c r="C135" s="869" t="s">
        <v>164</v>
      </c>
      <c r="D135" s="870" t="s">
        <v>139</v>
      </c>
      <c r="E135" s="871" t="s">
        <v>146</v>
      </c>
      <c r="F135" s="875">
        <v>9</v>
      </c>
      <c r="G135" s="876">
        <v>18</v>
      </c>
      <c r="H135" s="877">
        <v>92000</v>
      </c>
      <c r="I135" s="880" t="s">
        <v>133</v>
      </c>
      <c r="J135" s="886">
        <f t="shared" si="68"/>
        <v>828000</v>
      </c>
      <c r="K135" s="1022"/>
      <c r="L135" s="1014"/>
      <c r="M135" s="1013"/>
      <c r="N135" s="1013"/>
      <c r="O135" s="950"/>
      <c r="P135" s="863"/>
      <c r="Q135" s="863"/>
      <c r="R135" s="863"/>
      <c r="S135" s="864"/>
      <c r="T135" s="865"/>
      <c r="U135" s="866"/>
    </row>
    <row r="136" spans="1:36" s="867" customFormat="1" ht="20.25" customHeight="1">
      <c r="A136" s="861"/>
      <c r="B136" s="862"/>
      <c r="C136" s="869" t="s">
        <v>183</v>
      </c>
      <c r="D136" s="870" t="s">
        <v>139</v>
      </c>
      <c r="E136" s="871" t="s">
        <v>123</v>
      </c>
      <c r="F136" s="875">
        <v>4</v>
      </c>
      <c r="G136" s="876">
        <v>5.12</v>
      </c>
      <c r="H136" s="877">
        <v>75000</v>
      </c>
      <c r="I136" s="880" t="s">
        <v>133</v>
      </c>
      <c r="J136" s="886">
        <f t="shared" si="68"/>
        <v>300000</v>
      </c>
      <c r="K136" s="1022"/>
      <c r="L136" s="1014"/>
      <c r="M136" s="1013"/>
      <c r="N136" s="1013"/>
      <c r="O136" s="950"/>
      <c r="P136" s="863"/>
      <c r="Q136" s="863"/>
      <c r="R136" s="863"/>
      <c r="S136" s="864"/>
      <c r="T136" s="865"/>
      <c r="U136" s="866"/>
    </row>
    <row r="137" spans="1:36" s="867" customFormat="1" ht="20.25" customHeight="1">
      <c r="A137" s="861"/>
      <c r="B137" s="862"/>
      <c r="C137" s="975" t="s">
        <v>166</v>
      </c>
      <c r="D137" s="971" t="s">
        <v>139</v>
      </c>
      <c r="E137" s="960" t="s">
        <v>123</v>
      </c>
      <c r="F137" s="976">
        <v>4</v>
      </c>
      <c r="G137" s="977">
        <v>5.1219999999999999</v>
      </c>
      <c r="H137" s="877">
        <v>75000</v>
      </c>
      <c r="I137" s="878" t="s">
        <v>133</v>
      </c>
      <c r="J137" s="887">
        <f>MMULT(F137,H137)</f>
        <v>300000</v>
      </c>
      <c r="K137" s="1023">
        <f t="shared" ref="K137:K139" si="70">MMULT(G137,H137)</f>
        <v>384150</v>
      </c>
      <c r="L137" s="1017"/>
      <c r="M137" s="1017"/>
      <c r="N137" s="1074">
        <f>SUM(L126:M132)</f>
        <v>20242869</v>
      </c>
      <c r="O137" s="1075"/>
      <c r="P137" s="863"/>
      <c r="Q137" s="868"/>
      <c r="R137" s="863"/>
      <c r="S137" s="864"/>
      <c r="T137" s="865"/>
      <c r="U137" s="866"/>
    </row>
    <row r="138" spans="1:36" s="867" customFormat="1" ht="20.25" customHeight="1">
      <c r="A138" s="861"/>
      <c r="B138" s="862"/>
      <c r="C138" s="970" t="s">
        <v>167</v>
      </c>
      <c r="D138" s="971" t="s">
        <v>147</v>
      </c>
      <c r="E138" s="972" t="s">
        <v>148</v>
      </c>
      <c r="F138" s="973">
        <v>2</v>
      </c>
      <c r="G138" s="974">
        <v>6.9</v>
      </c>
      <c r="H138" s="877">
        <v>94000</v>
      </c>
      <c r="I138" s="878" t="s">
        <v>133</v>
      </c>
      <c r="J138" s="887">
        <f t="shared" ref="J138:J139" si="71">MMULT(F138,H138)</f>
        <v>188000</v>
      </c>
      <c r="K138" s="1023">
        <f t="shared" si="70"/>
        <v>648600</v>
      </c>
      <c r="L138" s="1014"/>
      <c r="M138" s="1013"/>
      <c r="N138" s="1013"/>
      <c r="O138" s="950"/>
      <c r="P138" s="863"/>
      <c r="Q138" s="868"/>
      <c r="R138" s="863"/>
      <c r="S138" s="864"/>
      <c r="T138" s="865"/>
      <c r="U138" s="866"/>
    </row>
    <row r="139" spans="1:36" s="867" customFormat="1" ht="20.25" customHeight="1">
      <c r="A139" s="861"/>
      <c r="B139" s="862"/>
      <c r="C139" s="978" t="s">
        <v>173</v>
      </c>
      <c r="D139" s="971" t="s">
        <v>139</v>
      </c>
      <c r="E139" s="979" t="s">
        <v>144</v>
      </c>
      <c r="F139" s="980">
        <v>2</v>
      </c>
      <c r="G139" s="981">
        <v>0.64100000000000001</v>
      </c>
      <c r="H139" s="879">
        <v>65000</v>
      </c>
      <c r="I139" s="878" t="s">
        <v>63</v>
      </c>
      <c r="J139" s="887">
        <f t="shared" si="71"/>
        <v>130000</v>
      </c>
      <c r="K139" s="1023">
        <f t="shared" si="70"/>
        <v>41665</v>
      </c>
      <c r="L139" s="1017"/>
      <c r="M139" s="1070">
        <f>SUM(J124,L126:M132)</f>
        <v>115537993</v>
      </c>
      <c r="N139" s="1070"/>
      <c r="O139" s="1070"/>
      <c r="P139" s="1070"/>
      <c r="Q139" s="868"/>
      <c r="R139" s="863"/>
      <c r="S139" s="864"/>
      <c r="T139" s="865"/>
      <c r="U139" s="866"/>
    </row>
    <row r="140" spans="1:36" s="867" customFormat="1" ht="31.5" customHeight="1">
      <c r="A140" s="861"/>
      <c r="B140" s="862"/>
      <c r="C140" s="869" t="s">
        <v>168</v>
      </c>
      <c r="D140" s="870" t="s">
        <v>139</v>
      </c>
      <c r="E140" s="871" t="s">
        <v>123</v>
      </c>
      <c r="F140" s="875">
        <v>17</v>
      </c>
      <c r="G140" s="876">
        <v>28.3</v>
      </c>
      <c r="H140" s="877">
        <v>83700</v>
      </c>
      <c r="I140" s="878" t="s">
        <v>133</v>
      </c>
      <c r="J140" s="887"/>
      <c r="K140" s="1023"/>
      <c r="L140" s="951"/>
      <c r="M140" s="950"/>
      <c r="N140" s="950"/>
      <c r="O140" s="950"/>
      <c r="P140" s="863"/>
      <c r="Q140" s="868"/>
      <c r="R140" s="863"/>
      <c r="S140" s="864"/>
      <c r="T140" s="865"/>
      <c r="U140" s="866"/>
    </row>
    <row r="141" spans="1:36">
      <c r="C141" s="975" t="s">
        <v>174</v>
      </c>
      <c r="D141" s="971" t="s">
        <v>139</v>
      </c>
      <c r="E141" s="960" t="s">
        <v>140</v>
      </c>
      <c r="F141" s="976">
        <v>2</v>
      </c>
      <c r="G141" s="977">
        <v>3.2879999999999998</v>
      </c>
      <c r="H141" s="877">
        <v>87000</v>
      </c>
      <c r="I141" s="878" t="s">
        <v>133</v>
      </c>
      <c r="J141" s="888">
        <f>SUM(J130:J140)</f>
        <v>4164000</v>
      </c>
      <c r="K141" s="1024">
        <f t="shared" ref="K141:K144" si="72">MMULT(G141,H141)</f>
        <v>286056</v>
      </c>
      <c r="L141" s="952"/>
      <c r="M141" s="949"/>
      <c r="N141" s="949"/>
      <c r="O141" s="949"/>
      <c r="Q141" s="142"/>
    </row>
    <row r="142" spans="1:36">
      <c r="C142" s="978" t="s">
        <v>169</v>
      </c>
      <c r="D142" s="971" t="s">
        <v>139</v>
      </c>
      <c r="E142" s="979" t="s">
        <v>144</v>
      </c>
      <c r="F142" s="980">
        <v>1</v>
      </c>
      <c r="G142" s="981">
        <v>0.77400000000000002</v>
      </c>
      <c r="H142" s="877">
        <v>66000</v>
      </c>
      <c r="I142" s="878" t="s">
        <v>133</v>
      </c>
      <c r="J142" s="133"/>
      <c r="K142" s="1024">
        <f t="shared" si="72"/>
        <v>51084</v>
      </c>
      <c r="Q142" s="142"/>
    </row>
    <row r="143" spans="1:36">
      <c r="C143" s="978" t="s">
        <v>170</v>
      </c>
      <c r="D143" s="971" t="s">
        <v>139</v>
      </c>
      <c r="E143" s="979" t="s">
        <v>144</v>
      </c>
      <c r="F143" s="980">
        <v>1</v>
      </c>
      <c r="G143" s="981">
        <v>2.5</v>
      </c>
      <c r="H143" s="877">
        <v>69800</v>
      </c>
      <c r="I143" s="878" t="s">
        <v>133</v>
      </c>
      <c r="J143" s="858"/>
      <c r="K143" s="1024">
        <f t="shared" si="72"/>
        <v>174500</v>
      </c>
      <c r="AJ143" t="s">
        <v>62</v>
      </c>
    </row>
    <row r="144" spans="1:36" ht="28.5" customHeight="1" thickBot="1">
      <c r="C144" s="982" t="s">
        <v>171</v>
      </c>
      <c r="D144" s="983" t="s">
        <v>147</v>
      </c>
      <c r="E144" s="984" t="s">
        <v>44</v>
      </c>
      <c r="F144" s="985">
        <v>7</v>
      </c>
      <c r="G144" s="986">
        <v>12.5</v>
      </c>
      <c r="H144" s="882">
        <v>82000</v>
      </c>
      <c r="I144" s="860" t="s">
        <v>172</v>
      </c>
      <c r="K144" s="1024">
        <f t="shared" si="72"/>
        <v>1025000</v>
      </c>
    </row>
    <row r="145" spans="3:11">
      <c r="C145" s="133"/>
      <c r="D145" s="133"/>
      <c r="E145" s="694"/>
      <c r="F145" s="133"/>
      <c r="G145" s="133"/>
      <c r="H145" s="134"/>
      <c r="I145" s="133"/>
      <c r="J145" s="1009"/>
      <c r="K145" s="1024">
        <f>SUM(K130:K144)</f>
        <v>3542869</v>
      </c>
    </row>
    <row r="146" spans="3:11">
      <c r="C146" s="829"/>
      <c r="D146" s="829"/>
      <c r="E146" s="832"/>
      <c r="F146" s="832"/>
      <c r="G146" s="832"/>
      <c r="H146" s="833"/>
      <c r="I146" s="834"/>
      <c r="J146" s="1009"/>
    </row>
    <row r="147" spans="3:11" ht="16.5" thickBot="1">
      <c r="C147" s="133"/>
      <c r="D147" s="133"/>
      <c r="E147" s="694"/>
      <c r="F147" s="133"/>
      <c r="G147" s="133"/>
      <c r="H147" s="134"/>
      <c r="I147" s="133"/>
    </row>
    <row r="148" spans="3:11" ht="16.5" thickBot="1">
      <c r="C148" s="827" t="s">
        <v>95</v>
      </c>
      <c r="D148" s="828"/>
      <c r="E148" s="694"/>
      <c r="F148" s="133"/>
      <c r="G148" s="133"/>
      <c r="H148" s="134"/>
      <c r="I148" s="133"/>
    </row>
    <row r="149" spans="3:11">
      <c r="C149" s="990" t="s">
        <v>149</v>
      </c>
      <c r="D149" s="824" t="s">
        <v>139</v>
      </c>
      <c r="E149" s="995" t="s">
        <v>144</v>
      </c>
      <c r="F149" s="1006">
        <v>48</v>
      </c>
      <c r="G149" s="997">
        <v>11.05</v>
      </c>
      <c r="H149" s="1002">
        <v>95000</v>
      </c>
      <c r="I149" s="991" t="s">
        <v>133</v>
      </c>
      <c r="J149" s="885">
        <v>120000</v>
      </c>
    </row>
    <row r="150" spans="3:11">
      <c r="C150" s="990" t="s">
        <v>94</v>
      </c>
      <c r="D150" s="825" t="s">
        <v>139</v>
      </c>
      <c r="E150" s="830" t="s">
        <v>144</v>
      </c>
      <c r="F150" s="1000">
        <v>1</v>
      </c>
      <c r="G150" s="998">
        <v>1.48</v>
      </c>
      <c r="H150" s="1003">
        <v>80000</v>
      </c>
      <c r="I150" s="991" t="s">
        <v>133</v>
      </c>
      <c r="J150" s="885">
        <v>106700</v>
      </c>
    </row>
    <row r="151" spans="3:11">
      <c r="C151" s="990" t="s">
        <v>150</v>
      </c>
      <c r="D151" s="825" t="s">
        <v>139</v>
      </c>
      <c r="E151" s="830" t="s">
        <v>144</v>
      </c>
      <c r="F151" s="1000">
        <v>7</v>
      </c>
      <c r="G151" s="998">
        <v>14.34</v>
      </c>
      <c r="H151" s="1003">
        <v>82000</v>
      </c>
      <c r="I151" s="991" t="s">
        <v>133</v>
      </c>
      <c r="J151" s="885">
        <v>98600</v>
      </c>
      <c r="K151" s="133"/>
    </row>
    <row r="152" spans="3:11" ht="16.5" customHeight="1">
      <c r="C152" s="990" t="s">
        <v>151</v>
      </c>
      <c r="D152" s="825" t="s">
        <v>139</v>
      </c>
      <c r="E152" s="830" t="s">
        <v>140</v>
      </c>
      <c r="F152" s="1000">
        <v>5</v>
      </c>
      <c r="G152" s="998">
        <v>11.33</v>
      </c>
      <c r="H152" s="1003">
        <v>82000</v>
      </c>
      <c r="I152" s="991" t="s">
        <v>133</v>
      </c>
      <c r="J152" s="885">
        <v>104000</v>
      </c>
    </row>
    <row r="153" spans="3:11" ht="16.5" customHeight="1">
      <c r="C153" s="988" t="s">
        <v>184</v>
      </c>
      <c r="D153" s="994"/>
      <c r="E153" s="996"/>
      <c r="F153" s="999">
        <v>7</v>
      </c>
      <c r="G153" s="1007">
        <v>4.1909999999999998</v>
      </c>
      <c r="H153" s="1004">
        <v>78000</v>
      </c>
      <c r="I153" s="989" t="s">
        <v>133</v>
      </c>
      <c r="J153" s="885">
        <v>88100</v>
      </c>
    </row>
    <row r="154" spans="3:11" ht="16.5" customHeight="1">
      <c r="C154" s="990" t="s">
        <v>185</v>
      </c>
      <c r="D154" s="825"/>
      <c r="E154" s="830"/>
      <c r="F154" s="1000">
        <v>2</v>
      </c>
      <c r="G154" s="998">
        <v>2.2559999999999998</v>
      </c>
      <c r="H154" s="1003">
        <v>75000</v>
      </c>
      <c r="I154" s="991" t="s">
        <v>133</v>
      </c>
      <c r="J154" s="885">
        <v>85600</v>
      </c>
    </row>
    <row r="155" spans="3:11" ht="16.5" customHeight="1" thickBot="1">
      <c r="C155" s="992" t="s">
        <v>186</v>
      </c>
      <c r="D155" s="826"/>
      <c r="E155" s="831"/>
      <c r="F155" s="1001">
        <v>2</v>
      </c>
      <c r="G155" s="1008">
        <v>1.3640000000000001</v>
      </c>
      <c r="H155" s="1005">
        <v>78000</v>
      </c>
      <c r="I155" s="993" t="s">
        <v>133</v>
      </c>
      <c r="J155" s="885">
        <v>85600</v>
      </c>
    </row>
    <row r="156" spans="3:11" ht="16.5" thickBot="1">
      <c r="C156" s="829"/>
      <c r="D156" s="829"/>
      <c r="E156" s="832"/>
      <c r="F156" s="832"/>
      <c r="G156" s="832"/>
      <c r="H156" s="833"/>
      <c r="I156" s="834"/>
    </row>
    <row r="157" spans="3:11" ht="16.5" thickBot="1">
      <c r="C157" s="835" t="s">
        <v>152</v>
      </c>
      <c r="D157" s="836"/>
      <c r="E157" s="832"/>
      <c r="F157" s="829"/>
      <c r="G157" s="829"/>
      <c r="H157" s="837"/>
      <c r="I157" s="829"/>
    </row>
    <row r="158" spans="3:11">
      <c r="C158" s="838" t="s">
        <v>153</v>
      </c>
      <c r="D158" s="824" t="s">
        <v>139</v>
      </c>
      <c r="E158" s="839" t="s">
        <v>144</v>
      </c>
      <c r="F158" s="840"/>
      <c r="G158" s="841">
        <v>8</v>
      </c>
      <c r="H158" s="842">
        <v>74000</v>
      </c>
      <c r="I158" s="843" t="s">
        <v>154</v>
      </c>
    </row>
    <row r="159" spans="3:11">
      <c r="C159" s="844" t="s">
        <v>155</v>
      </c>
      <c r="D159" s="825" t="s">
        <v>139</v>
      </c>
      <c r="E159" s="845" t="s">
        <v>141</v>
      </c>
      <c r="F159" s="846"/>
      <c r="G159" s="847">
        <v>31.283999999999999</v>
      </c>
      <c r="H159" s="848">
        <v>78000</v>
      </c>
      <c r="I159" s="849" t="s">
        <v>154</v>
      </c>
    </row>
    <row r="160" spans="3:11">
      <c r="C160" s="844" t="s">
        <v>156</v>
      </c>
      <c r="D160" s="850" t="s">
        <v>147</v>
      </c>
      <c r="E160" s="845" t="s">
        <v>144</v>
      </c>
      <c r="F160" s="846"/>
      <c r="G160" s="847">
        <v>163.184</v>
      </c>
      <c r="H160" s="848">
        <v>76000</v>
      </c>
      <c r="I160" s="849" t="s">
        <v>154</v>
      </c>
    </row>
    <row r="161" spans="3:9">
      <c r="C161" s="844" t="s">
        <v>157</v>
      </c>
      <c r="D161" s="850" t="s">
        <v>147</v>
      </c>
      <c r="E161" s="845" t="s">
        <v>141</v>
      </c>
      <c r="F161" s="846"/>
      <c r="G161" s="847">
        <v>8</v>
      </c>
      <c r="H161" s="848">
        <v>75000</v>
      </c>
      <c r="I161" s="849" t="s">
        <v>154</v>
      </c>
    </row>
    <row r="162" spans="3:9" ht="16.5" thickBot="1">
      <c r="C162" s="851" t="s">
        <v>158</v>
      </c>
      <c r="D162" s="852" t="s">
        <v>147</v>
      </c>
      <c r="E162" s="853" t="s">
        <v>141</v>
      </c>
      <c r="F162" s="854"/>
      <c r="G162" s="855">
        <v>11</v>
      </c>
      <c r="H162" s="856">
        <v>64000</v>
      </c>
      <c r="I162" s="857" t="s">
        <v>154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62">
    <mergeCell ref="N4:O4"/>
    <mergeCell ref="A1:C1"/>
    <mergeCell ref="A2:C2"/>
    <mergeCell ref="A3:B3"/>
    <mergeCell ref="A4:A6"/>
    <mergeCell ref="B4:B6"/>
    <mergeCell ref="C4:D4"/>
    <mergeCell ref="D5:D6"/>
    <mergeCell ref="C5:C6"/>
    <mergeCell ref="A27:A31"/>
    <mergeCell ref="A17:A26"/>
    <mergeCell ref="A49:A66"/>
    <mergeCell ref="A11:A12"/>
    <mergeCell ref="J4:J6"/>
    <mergeCell ref="E5:E6"/>
    <mergeCell ref="A13:A16"/>
    <mergeCell ref="Q5:Q6"/>
    <mergeCell ref="R5:R6"/>
    <mergeCell ref="A7:A8"/>
    <mergeCell ref="F5:F6"/>
    <mergeCell ref="A9:A10"/>
    <mergeCell ref="K5:K6"/>
    <mergeCell ref="A32:A48"/>
    <mergeCell ref="L126:M126"/>
    <mergeCell ref="L127:M127"/>
    <mergeCell ref="F128:G128"/>
    <mergeCell ref="D128:D129"/>
    <mergeCell ref="E128:E129"/>
    <mergeCell ref="A71:A87"/>
    <mergeCell ref="A116:A118"/>
    <mergeCell ref="C128:C129"/>
    <mergeCell ref="A114:A115"/>
    <mergeCell ref="A111:A112"/>
    <mergeCell ref="A67:A70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S5:S6"/>
    <mergeCell ref="M5:M6"/>
    <mergeCell ref="L4:M4"/>
    <mergeCell ref="A88:A95"/>
    <mergeCell ref="A96:A108"/>
    <mergeCell ref="M139:P139"/>
    <mergeCell ref="L131:M131"/>
    <mergeCell ref="L132:M132"/>
    <mergeCell ref="H128:H129"/>
    <mergeCell ref="N137:O137"/>
    <mergeCell ref="L128:M128"/>
    <mergeCell ref="L129:M129"/>
    <mergeCell ref="C127:I127"/>
    <mergeCell ref="I128:I129"/>
    <mergeCell ref="A109:A110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29 D35 B55 B66 D71:D72 D66 D75 D65" numberStoredAsText="1"/>
    <ignoredError sqref="E6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Труба Гост, ТУ, восстановленная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2023-12-14T08:54:48Z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