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восстановленная'!$C$183:$H$184</definedName>
  </definedNames>
  <calcPr calcId="162913"/>
</workbook>
</file>

<file path=xl/calcChain.xml><?xml version="1.0" encoding="utf-8"?>
<calcChain xmlns="http://schemas.openxmlformats.org/spreadsheetml/2006/main">
  <c r="J165" i="1" l="1"/>
  <c r="F171" i="1" l="1"/>
  <c r="J171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7" i="1"/>
  <c r="J154" i="1"/>
  <c r="F167" i="1"/>
  <c r="J167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1" i="1"/>
  <c r="J161" i="1" s="1"/>
  <c r="F169" i="1"/>
  <c r="J169" i="1" s="1"/>
  <c r="E169" i="1"/>
  <c r="J202" i="1" l="1"/>
  <c r="J201" i="1"/>
  <c r="J200" i="1"/>
  <c r="J199" i="1"/>
  <c r="J196" i="1"/>
  <c r="J191" i="1"/>
  <c r="J190" i="1"/>
  <c r="J188" i="1"/>
  <c r="J187" i="1"/>
  <c r="J186" i="1"/>
  <c r="J185" i="1"/>
  <c r="J204" i="1" l="1"/>
  <c r="N185" i="1" s="1"/>
  <c r="S93" i="1"/>
  <c r="S43" i="1" l="1"/>
  <c r="J43" i="1" s="1"/>
  <c r="F162" i="1" l="1"/>
  <c r="J162" i="1" s="1"/>
  <c r="E139" i="1"/>
  <c r="F163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8" i="1" l="1"/>
  <c r="E153" i="1"/>
  <c r="F111" i="1" l="1"/>
  <c r="J111" i="1" s="1"/>
  <c r="E111" i="1"/>
  <c r="J131" i="1" l="1"/>
  <c r="E131" i="1"/>
  <c r="F153" i="1"/>
  <c r="J153" i="1" s="1"/>
  <c r="F170" i="1"/>
  <c r="J170" i="1" s="1"/>
  <c r="F168" i="1"/>
  <c r="J168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80" i="1" l="1"/>
  <c r="M180" i="1"/>
  <c r="F156" i="1" l="1"/>
  <c r="J156" i="1" s="1"/>
  <c r="F133" i="1"/>
  <c r="J133" i="1" s="1"/>
  <c r="E133" i="1"/>
  <c r="S54" i="1"/>
  <c r="F54" i="1" s="1"/>
  <c r="J54" i="1" s="1"/>
  <c r="S49" i="1" l="1"/>
  <c r="Q180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9" i="1" l="1"/>
  <c r="F179" i="1" l="1"/>
  <c r="J179" i="1" s="1"/>
  <c r="E14" i="1"/>
  <c r="E9" i="1"/>
  <c r="F14" i="1"/>
  <c r="J14" i="1" s="1"/>
  <c r="F20" i="1"/>
  <c r="J20" i="1" s="1"/>
  <c r="J164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3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60" i="1" l="1"/>
  <c r="J160" i="1" s="1"/>
  <c r="F144" i="1" l="1"/>
  <c r="J144" i="1" s="1"/>
  <c r="S110" i="1" l="1"/>
  <c r="O9" i="1" l="1"/>
  <c r="O180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2" i="1"/>
  <c r="F172" i="1"/>
  <c r="E175" i="1"/>
  <c r="F175" i="1"/>
  <c r="E176" i="1"/>
  <c r="F176" i="1"/>
  <c r="E177" i="1"/>
  <c r="F177" i="1"/>
  <c r="E178" i="1"/>
  <c r="F178" i="1"/>
  <c r="S159" i="1" l="1"/>
  <c r="F159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9" i="1"/>
  <c r="J172" i="1"/>
  <c r="J175" i="1"/>
  <c r="J176" i="1"/>
  <c r="J177" i="1"/>
  <c r="J178" i="1"/>
  <c r="S180" i="1" l="1"/>
  <c r="J49" i="1"/>
  <c r="J65" i="1"/>
  <c r="J79" i="1"/>
  <c r="J115" i="1"/>
  <c r="J117" i="1"/>
  <c r="J69" i="1"/>
  <c r="J113" i="1"/>
  <c r="J120" i="1"/>
  <c r="J97" i="1"/>
  <c r="J76" i="1"/>
  <c r="F180" i="1"/>
  <c r="U180" i="1" l="1"/>
  <c r="J180" i="1"/>
  <c r="M186" i="1" s="1"/>
</calcChain>
</file>

<file path=xl/sharedStrings.xml><?xml version="1.0" encoding="utf-8"?>
<sst xmlns="http://schemas.openxmlformats.org/spreadsheetml/2006/main" count="927" uniqueCount="224">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</sst>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9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56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0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1" xfId="0" applyNumberFormat="1" applyFont="1" applyFill="1" applyBorder="1" applyAlignment="1">
      <alignment horizontal="right" shrinkToFit="1"/>
    </xf>
    <xf numFmtId="167" fontId="28" fillId="5" borderId="222" xfId="0" applyNumberFormat="1" applyFont="1" applyFill="1" applyBorder="1" applyAlignment="1">
      <alignment horizontal="right" vertical="center" shrinkToFit="1"/>
    </xf>
    <xf numFmtId="1" fontId="41" fillId="2" borderId="221" xfId="0" applyNumberFormat="1" applyFont="1" applyFill="1" applyBorder="1" applyAlignment="1">
      <alignment horizontal="center" vertical="center"/>
    </xf>
    <xf numFmtId="1" fontId="17" fillId="0" borderId="221" xfId="0" applyNumberFormat="1" applyFont="1" applyFill="1" applyBorder="1" applyAlignment="1">
      <alignment horizontal="center" vertical="center"/>
    </xf>
    <xf numFmtId="166" fontId="17" fillId="0" borderId="223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4" borderId="226" xfId="0" applyNumberFormat="1" applyFont="1" applyFill="1" applyBorder="1" applyAlignment="1">
      <alignment horizontal="center" vertical="center"/>
    </xf>
    <xf numFmtId="1" fontId="44" fillId="0" borderId="227" xfId="0" applyNumberFormat="1" applyFont="1" applyFill="1" applyBorder="1" applyAlignment="1">
      <alignment horizontal="center" vertical="center"/>
    </xf>
    <xf numFmtId="1" fontId="41" fillId="0" borderId="221" xfId="0" applyNumberFormat="1" applyFont="1" applyFill="1" applyBorder="1" applyAlignment="1">
      <alignment horizontal="right" vertical="center"/>
    </xf>
    <xf numFmtId="167" fontId="41" fillId="0" borderId="225" xfId="0" applyNumberFormat="1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166" fontId="17" fillId="0" borderId="228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29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29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29" xfId="0" applyNumberFormat="1" applyFont="1" applyFill="1" applyBorder="1" applyAlignment="1">
      <alignment horizontal="right" vertical="center" shrinkToFit="1"/>
    </xf>
    <xf numFmtId="1" fontId="17" fillId="4" borderId="229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1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0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2" xfId="0" applyNumberFormat="1" applyFont="1" applyFill="1" applyBorder="1" applyAlignment="1">
      <alignment horizontal="center" vertical="center" wrapText="1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0" borderId="234" xfId="0" applyNumberFormat="1" applyFont="1" applyFill="1" applyBorder="1" applyAlignment="1">
      <alignment horizontal="center" vertical="center" shrinkToFit="1"/>
    </xf>
    <xf numFmtId="3" fontId="30" fillId="0" borderId="233" xfId="0" applyNumberFormat="1" applyFont="1" applyFill="1" applyBorder="1" applyAlignment="1">
      <alignment horizontal="center" vertical="center" shrinkToFit="1"/>
    </xf>
    <xf numFmtId="166" fontId="30" fillId="0" borderId="235" xfId="0" applyNumberFormat="1" applyFont="1" applyFill="1" applyBorder="1" applyAlignment="1">
      <alignment horizontal="right" vertical="center" shrinkToFit="1"/>
    </xf>
    <xf numFmtId="3" fontId="30" fillId="10" borderId="236" xfId="0" applyNumberFormat="1" applyFont="1" applyFill="1" applyBorder="1" applyAlignment="1">
      <alignment horizontal="right" vertical="center" shrinkToFit="1"/>
    </xf>
    <xf numFmtId="0" fontId="31" fillId="0" borderId="237" xfId="0" applyFont="1" applyFill="1" applyBorder="1" applyAlignment="1">
      <alignment horizontal="left" vertical="center"/>
    </xf>
    <xf numFmtId="0" fontId="32" fillId="0" borderId="238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0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0"/>
  <sheetViews>
    <sheetView tabSelected="1" zoomScaleNormal="100"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H47" sqref="H47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8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49" t="s">
        <v>0</v>
      </c>
      <c r="B1" s="1249"/>
      <c r="C1" s="1249"/>
      <c r="D1" s="82"/>
      <c r="E1" s="8"/>
      <c r="F1" s="9"/>
      <c r="G1" s="10"/>
      <c r="H1" s="11"/>
      <c r="I1" s="12"/>
      <c r="L1" s="637"/>
    </row>
    <row r="2" spans="1:21" ht="50.25" customHeight="1">
      <c r="A2" s="1250" t="s">
        <v>1</v>
      </c>
      <c r="B2" s="1250"/>
      <c r="C2" s="1250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51">
        <v>45336</v>
      </c>
      <c r="B3" s="1251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52" t="s">
        <v>3</v>
      </c>
      <c r="B4" s="1255" t="s">
        <v>4</v>
      </c>
      <c r="C4" s="1258" t="s">
        <v>5</v>
      </c>
      <c r="D4" s="1259"/>
      <c r="E4" s="1287" t="s">
        <v>6</v>
      </c>
      <c r="F4" s="1288"/>
      <c r="G4" s="1290" t="s">
        <v>7</v>
      </c>
      <c r="H4" s="1302" t="s">
        <v>8</v>
      </c>
      <c r="I4" s="1307" t="s">
        <v>9</v>
      </c>
      <c r="J4" s="1310"/>
      <c r="K4" s="620" t="s">
        <v>121</v>
      </c>
      <c r="L4" s="1277" t="s">
        <v>70</v>
      </c>
      <c r="M4" s="1277"/>
      <c r="N4" s="1277" t="s">
        <v>10</v>
      </c>
      <c r="O4" s="1277"/>
      <c r="P4" s="1289" t="s">
        <v>11</v>
      </c>
      <c r="Q4" s="1289"/>
      <c r="R4" s="1299" t="s">
        <v>12</v>
      </c>
      <c r="S4" s="1299"/>
      <c r="T4" s="1286" t="s">
        <v>13</v>
      </c>
      <c r="U4" s="1286"/>
    </row>
    <row r="5" spans="1:21" ht="15.75" customHeight="1">
      <c r="A5" s="1253"/>
      <c r="B5" s="1256"/>
      <c r="C5" s="1262" t="s">
        <v>34</v>
      </c>
      <c r="D5" s="1260" t="s">
        <v>35</v>
      </c>
      <c r="E5" s="1315" t="s">
        <v>14</v>
      </c>
      <c r="F5" s="1264" t="s">
        <v>15</v>
      </c>
      <c r="G5" s="1291"/>
      <c r="H5" s="1303"/>
      <c r="I5" s="1308"/>
      <c r="J5" s="1311"/>
      <c r="K5" s="1313" t="s">
        <v>15</v>
      </c>
      <c r="L5" s="1284" t="s">
        <v>16</v>
      </c>
      <c r="M5" s="1280" t="s">
        <v>15</v>
      </c>
      <c r="N5" s="1295" t="s">
        <v>16</v>
      </c>
      <c r="O5" s="1293" t="s">
        <v>15</v>
      </c>
      <c r="P5" s="1297" t="s">
        <v>16</v>
      </c>
      <c r="Q5" s="1282" t="s">
        <v>15</v>
      </c>
      <c r="R5" s="1284" t="s">
        <v>16</v>
      </c>
      <c r="S5" s="1278" t="s">
        <v>15</v>
      </c>
      <c r="T5" s="1305" t="s">
        <v>14</v>
      </c>
      <c r="U5" s="1300"/>
    </row>
    <row r="6" spans="1:21" ht="15.75" customHeight="1" thickBot="1">
      <c r="A6" s="1254"/>
      <c r="B6" s="1257"/>
      <c r="C6" s="1263"/>
      <c r="D6" s="1261"/>
      <c r="E6" s="1316"/>
      <c r="F6" s="1265"/>
      <c r="G6" s="1292"/>
      <c r="H6" s="1304"/>
      <c r="I6" s="1309"/>
      <c r="J6" s="1312"/>
      <c r="K6" s="1314"/>
      <c r="L6" s="1285"/>
      <c r="M6" s="1281"/>
      <c r="N6" s="1296"/>
      <c r="O6" s="1294"/>
      <c r="P6" s="1298"/>
      <c r="Q6" s="1283"/>
      <c r="R6" s="1285"/>
      <c r="S6" s="1279"/>
      <c r="T6" s="1306"/>
      <c r="U6" s="1301"/>
    </row>
    <row r="7" spans="1:21" ht="15.75" customHeight="1">
      <c r="A7" s="1269">
        <v>1420</v>
      </c>
      <c r="B7" s="1024" t="s">
        <v>49</v>
      </c>
      <c r="C7" s="1052" t="s">
        <v>43</v>
      </c>
      <c r="D7" s="1027" t="s">
        <v>69</v>
      </c>
      <c r="E7" s="1029"/>
      <c r="F7" s="1030">
        <v>12</v>
      </c>
      <c r="G7" s="1177">
        <v>98000</v>
      </c>
      <c r="H7" s="1055" t="s">
        <v>189</v>
      </c>
      <c r="I7" s="1032" t="s">
        <v>190</v>
      </c>
      <c r="J7" s="1016"/>
      <c r="K7" s="1017"/>
      <c r="L7" s="1018"/>
      <c r="M7" s="1019"/>
      <c r="N7" s="1018"/>
      <c r="O7" s="1020"/>
      <c r="P7" s="1018"/>
      <c r="Q7" s="1020"/>
      <c r="R7" s="1018"/>
      <c r="S7" s="1021"/>
      <c r="T7" s="1022"/>
      <c r="U7" s="1023"/>
    </row>
    <row r="8" spans="1:21" ht="15.75" customHeight="1" thickBot="1">
      <c r="A8" s="1270"/>
      <c r="B8" s="1025" t="s">
        <v>206</v>
      </c>
      <c r="C8" s="1028" t="s">
        <v>43</v>
      </c>
      <c r="D8" s="1033" t="s">
        <v>202</v>
      </c>
      <c r="E8" s="1034"/>
      <c r="F8" s="1035">
        <v>19.7</v>
      </c>
      <c r="G8" s="1026">
        <v>98000</v>
      </c>
      <c r="H8" s="1031" t="s">
        <v>189</v>
      </c>
      <c r="I8" s="1036" t="s">
        <v>190</v>
      </c>
      <c r="J8" s="1016"/>
      <c r="K8" s="1017"/>
      <c r="L8" s="1018"/>
      <c r="M8" s="1019"/>
      <c r="N8" s="1018"/>
      <c r="O8" s="1020"/>
      <c r="P8" s="1018"/>
      <c r="Q8" s="1020"/>
      <c r="R8" s="1018"/>
      <c r="S8" s="1021"/>
      <c r="T8" s="1022"/>
      <c r="U8" s="1023"/>
    </row>
    <row r="9" spans="1:21" s="49" customFormat="1" ht="18" customHeight="1">
      <c r="A9" s="1270"/>
      <c r="B9" s="889">
        <v>16.8</v>
      </c>
      <c r="C9" s="1028" t="s">
        <v>129</v>
      </c>
      <c r="D9" s="1037" t="s">
        <v>48</v>
      </c>
      <c r="E9" s="1038">
        <f t="shared" ref="E9:E40" si="0">SUM(R9,P9,N9,L9,U9)</f>
        <v>12</v>
      </c>
      <c r="F9" s="1039">
        <f t="shared" ref="F9:F27" si="1">SUM(K9,M9,O9,Q9,S9)</f>
        <v>81</v>
      </c>
      <c r="G9" s="291">
        <v>82000</v>
      </c>
      <c r="H9" s="1031" t="s">
        <v>193</v>
      </c>
      <c r="I9" s="1040" t="s">
        <v>17</v>
      </c>
      <c r="J9" s="716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270"/>
      <c r="B10" s="889" t="s">
        <v>63</v>
      </c>
      <c r="C10" s="1041" t="s">
        <v>43</v>
      </c>
      <c r="D10" s="1037" t="s">
        <v>208</v>
      </c>
      <c r="E10" s="1038"/>
      <c r="F10" s="1039">
        <v>15.5</v>
      </c>
      <c r="G10" s="291">
        <v>98000</v>
      </c>
      <c r="H10" s="1042" t="s">
        <v>189</v>
      </c>
      <c r="I10" s="1040" t="s">
        <v>190</v>
      </c>
      <c r="J10" s="717"/>
      <c r="K10" s="415"/>
      <c r="L10" s="101"/>
      <c r="M10" s="100"/>
      <c r="N10" s="101"/>
      <c r="O10" s="102"/>
      <c r="P10" s="103"/>
      <c r="Q10" s="104"/>
      <c r="R10" s="994"/>
      <c r="S10" s="995"/>
      <c r="T10" s="350"/>
      <c r="U10" s="105"/>
    </row>
    <row r="11" spans="1:21" s="49" customFormat="1" ht="18" customHeight="1">
      <c r="A11" s="1270"/>
      <c r="B11" s="883" t="s">
        <v>63</v>
      </c>
      <c r="C11" s="1041" t="s">
        <v>43</v>
      </c>
      <c r="D11" s="1043" t="s">
        <v>33</v>
      </c>
      <c r="E11" s="1044"/>
      <c r="F11" s="1045">
        <v>38</v>
      </c>
      <c r="G11" s="884">
        <v>98000</v>
      </c>
      <c r="H11" s="1042" t="s">
        <v>189</v>
      </c>
      <c r="I11" s="1046" t="s">
        <v>17</v>
      </c>
      <c r="J11" s="717"/>
      <c r="K11" s="415"/>
      <c r="L11" s="101"/>
      <c r="M11" s="100"/>
      <c r="N11" s="101"/>
      <c r="O11" s="102"/>
      <c r="P11" s="103"/>
      <c r="Q11" s="104"/>
      <c r="R11" s="994"/>
      <c r="S11" s="995"/>
      <c r="T11" s="350"/>
      <c r="U11" s="105"/>
    </row>
    <row r="12" spans="1:21" s="49" customFormat="1" ht="18" customHeight="1">
      <c r="A12" s="1270"/>
      <c r="B12" s="883" t="s">
        <v>63</v>
      </c>
      <c r="C12" s="1041" t="s">
        <v>43</v>
      </c>
      <c r="D12" s="1043" t="s">
        <v>207</v>
      </c>
      <c r="E12" s="1044"/>
      <c r="F12" s="1045">
        <v>30.4</v>
      </c>
      <c r="G12" s="884">
        <v>98000</v>
      </c>
      <c r="H12" s="1042" t="s">
        <v>189</v>
      </c>
      <c r="I12" s="1046" t="s">
        <v>190</v>
      </c>
      <c r="J12" s="717"/>
      <c r="K12" s="415"/>
      <c r="L12" s="101"/>
      <c r="M12" s="100"/>
      <c r="N12" s="101"/>
      <c r="O12" s="102"/>
      <c r="P12" s="103"/>
      <c r="Q12" s="104"/>
      <c r="R12" s="994"/>
      <c r="S12" s="995"/>
      <c r="T12" s="350"/>
      <c r="U12" s="105"/>
    </row>
    <row r="13" spans="1:21" s="49" customFormat="1" ht="18" customHeight="1">
      <c r="A13" s="1270"/>
      <c r="B13" s="883" t="s">
        <v>209</v>
      </c>
      <c r="C13" s="1041" t="s">
        <v>43</v>
      </c>
      <c r="D13" s="1043" t="s">
        <v>207</v>
      </c>
      <c r="E13" s="1044"/>
      <c r="F13" s="1045">
        <v>32.6</v>
      </c>
      <c r="G13" s="884">
        <v>98000</v>
      </c>
      <c r="H13" s="1042" t="s">
        <v>189</v>
      </c>
      <c r="I13" s="1046" t="s">
        <v>190</v>
      </c>
      <c r="J13" s="717"/>
      <c r="K13" s="415"/>
      <c r="L13" s="101"/>
      <c r="M13" s="100"/>
      <c r="N13" s="101"/>
      <c r="O13" s="102"/>
      <c r="P13" s="103"/>
      <c r="Q13" s="104"/>
      <c r="R13" s="994"/>
      <c r="S13" s="995"/>
      <c r="T13" s="350"/>
      <c r="U13" s="105"/>
    </row>
    <row r="14" spans="1:21" s="49" customFormat="1" ht="18" customHeight="1">
      <c r="A14" s="1270"/>
      <c r="B14" s="883" t="s">
        <v>63</v>
      </c>
      <c r="C14" s="1041" t="s">
        <v>43</v>
      </c>
      <c r="D14" s="1043" t="s">
        <v>37</v>
      </c>
      <c r="E14" s="1044">
        <f t="shared" si="0"/>
        <v>1</v>
      </c>
      <c r="F14" s="1045">
        <f t="shared" si="1"/>
        <v>1.492</v>
      </c>
      <c r="G14" s="884">
        <v>75000</v>
      </c>
      <c r="H14" s="1042" t="s">
        <v>66</v>
      </c>
      <c r="I14" s="1046" t="s">
        <v>17</v>
      </c>
      <c r="J14" s="717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271"/>
      <c r="B15" s="952" t="s">
        <v>209</v>
      </c>
      <c r="C15" s="1175" t="s">
        <v>43</v>
      </c>
      <c r="D15" s="1047" t="s">
        <v>33</v>
      </c>
      <c r="E15" s="1048"/>
      <c r="F15" s="1049">
        <v>54</v>
      </c>
      <c r="G15" s="953">
        <v>105000</v>
      </c>
      <c r="H15" s="1176" t="s">
        <v>189</v>
      </c>
      <c r="I15" s="1050" t="s">
        <v>17</v>
      </c>
      <c r="J15" s="717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272">
        <v>1220</v>
      </c>
      <c r="B16" s="889" t="s">
        <v>188</v>
      </c>
      <c r="C16" s="955" t="s">
        <v>43</v>
      </c>
      <c r="D16" s="971" t="s">
        <v>33</v>
      </c>
      <c r="E16" s="290"/>
      <c r="F16" s="997">
        <v>80</v>
      </c>
      <c r="G16" s="291">
        <v>105000</v>
      </c>
      <c r="H16" s="954" t="s">
        <v>189</v>
      </c>
      <c r="I16" s="448" t="s">
        <v>17</v>
      </c>
      <c r="J16" s="717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272"/>
      <c r="B17" s="889" t="s">
        <v>188</v>
      </c>
      <c r="C17" s="955" t="s">
        <v>43</v>
      </c>
      <c r="D17" s="971" t="s">
        <v>205</v>
      </c>
      <c r="E17" s="290"/>
      <c r="F17" s="997">
        <v>37</v>
      </c>
      <c r="G17" s="291">
        <v>98000</v>
      </c>
      <c r="H17" s="885" t="s">
        <v>189</v>
      </c>
      <c r="I17" s="448" t="s">
        <v>190</v>
      </c>
      <c r="J17" s="717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272"/>
      <c r="B18" s="889" t="s">
        <v>57</v>
      </c>
      <c r="C18" s="955" t="s">
        <v>41</v>
      </c>
      <c r="D18" s="971" t="s">
        <v>33</v>
      </c>
      <c r="E18" s="290">
        <v>7</v>
      </c>
      <c r="F18" s="997">
        <v>39.9</v>
      </c>
      <c r="G18" s="291">
        <v>85000</v>
      </c>
      <c r="H18" s="885" t="s">
        <v>215</v>
      </c>
      <c r="I18" s="448" t="s">
        <v>216</v>
      </c>
      <c r="J18" s="717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272"/>
      <c r="B19" s="883" t="s">
        <v>57</v>
      </c>
      <c r="C19" s="955" t="s">
        <v>43</v>
      </c>
      <c r="D19" s="971" t="s">
        <v>204</v>
      </c>
      <c r="E19" s="890"/>
      <c r="F19" s="998">
        <v>24</v>
      </c>
      <c r="G19" s="884">
        <v>98000</v>
      </c>
      <c r="H19" s="885" t="s">
        <v>189</v>
      </c>
      <c r="I19" s="886" t="s">
        <v>190</v>
      </c>
      <c r="J19" s="717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272"/>
      <c r="B20" s="889" t="s">
        <v>49</v>
      </c>
      <c r="C20" s="955" t="s">
        <v>43</v>
      </c>
      <c r="D20" s="971" t="s">
        <v>37</v>
      </c>
      <c r="E20" s="290">
        <v>1</v>
      </c>
      <c r="F20" s="997">
        <f t="shared" si="1"/>
        <v>1.6319999999999999</v>
      </c>
      <c r="G20" s="291">
        <v>79000</v>
      </c>
      <c r="H20" s="954" t="s">
        <v>197</v>
      </c>
      <c r="I20" s="448" t="s">
        <v>17</v>
      </c>
      <c r="J20" s="718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272"/>
      <c r="B21" s="889" t="s">
        <v>20</v>
      </c>
      <c r="C21" s="925" t="s">
        <v>129</v>
      </c>
      <c r="D21" s="972" t="s">
        <v>191</v>
      </c>
      <c r="E21" s="290">
        <v>2</v>
      </c>
      <c r="F21" s="997">
        <v>8.5790000000000006</v>
      </c>
      <c r="G21" s="291">
        <v>89000</v>
      </c>
      <c r="H21" s="885" t="s">
        <v>189</v>
      </c>
      <c r="I21" s="448" t="s">
        <v>17</v>
      </c>
      <c r="J21" s="717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273"/>
      <c r="B22" s="883" t="s">
        <v>20</v>
      </c>
      <c r="C22" s="927" t="s">
        <v>43</v>
      </c>
      <c r="D22" s="972" t="s">
        <v>191</v>
      </c>
      <c r="E22" s="890"/>
      <c r="F22" s="998">
        <v>80</v>
      </c>
      <c r="G22" s="884">
        <v>98000</v>
      </c>
      <c r="H22" s="885" t="s">
        <v>189</v>
      </c>
      <c r="I22" s="886" t="s">
        <v>190</v>
      </c>
      <c r="J22" s="717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269">
        <v>1020</v>
      </c>
      <c r="B23" s="369" t="s">
        <v>38</v>
      </c>
      <c r="C23" s="1052" t="s">
        <v>41</v>
      </c>
      <c r="D23" s="1051" t="s">
        <v>37</v>
      </c>
      <c r="E23" s="1053">
        <f>SUM(R23,P23,N23,L23,U23)</f>
        <v>3</v>
      </c>
      <c r="F23" s="1054">
        <f t="shared" si="1"/>
        <v>16.799999999999997</v>
      </c>
      <c r="G23" s="283">
        <v>89000</v>
      </c>
      <c r="H23" s="1055" t="s">
        <v>179</v>
      </c>
      <c r="I23" s="1056" t="s">
        <v>17</v>
      </c>
      <c r="J23" s="718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270"/>
      <c r="B24" s="889" t="s">
        <v>188</v>
      </c>
      <c r="C24" s="1041" t="s">
        <v>43</v>
      </c>
      <c r="D24" s="1037" t="s">
        <v>210</v>
      </c>
      <c r="E24" s="1038"/>
      <c r="F24" s="1039">
        <v>19</v>
      </c>
      <c r="G24" s="291">
        <v>98000</v>
      </c>
      <c r="H24" s="1042" t="s">
        <v>189</v>
      </c>
      <c r="I24" s="1057" t="s">
        <v>190</v>
      </c>
      <c r="J24" s="720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270"/>
      <c r="B25" s="883" t="s">
        <v>188</v>
      </c>
      <c r="C25" s="1174" t="s">
        <v>43</v>
      </c>
      <c r="D25" s="1037" t="s">
        <v>33</v>
      </c>
      <c r="E25" s="1044">
        <v>7</v>
      </c>
      <c r="F25" s="1045">
        <v>35</v>
      </c>
      <c r="G25" s="884">
        <v>98000</v>
      </c>
      <c r="H25" s="1042" t="s">
        <v>189</v>
      </c>
      <c r="I25" s="1058" t="s">
        <v>17</v>
      </c>
      <c r="J25" s="887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270"/>
      <c r="B26" s="883" t="s">
        <v>57</v>
      </c>
      <c r="C26" s="1174" t="s">
        <v>43</v>
      </c>
      <c r="D26" s="1037" t="s">
        <v>33</v>
      </c>
      <c r="E26" s="1044"/>
      <c r="F26" s="1045">
        <v>27</v>
      </c>
      <c r="G26" s="884">
        <v>98000</v>
      </c>
      <c r="H26" s="1042" t="s">
        <v>189</v>
      </c>
      <c r="I26" s="1058" t="s">
        <v>17</v>
      </c>
      <c r="J26" s="717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270"/>
      <c r="B27" s="883" t="s">
        <v>57</v>
      </c>
      <c r="C27" s="1028" t="s">
        <v>41</v>
      </c>
      <c r="D27" s="1043" t="s">
        <v>37</v>
      </c>
      <c r="E27" s="1044">
        <f>SUM(R27,P27,N27,L27,U27)</f>
        <v>8</v>
      </c>
      <c r="F27" s="1045">
        <f t="shared" si="1"/>
        <v>18.399999999999999</v>
      </c>
      <c r="G27" s="884">
        <v>89000</v>
      </c>
      <c r="H27" s="1042" t="s">
        <v>213</v>
      </c>
      <c r="I27" s="1058" t="s">
        <v>17</v>
      </c>
      <c r="J27" s="719">
        <f t="shared" si="2"/>
        <v>1637599.9999999998</v>
      </c>
      <c r="K27" s="687"/>
      <c r="L27" s="688"/>
      <c r="M27" s="689"/>
      <c r="N27" s="688"/>
      <c r="O27" s="690"/>
      <c r="P27" s="691"/>
      <c r="Q27" s="692"/>
      <c r="R27" s="693">
        <v>8</v>
      </c>
      <c r="S27" s="694">
        <f>MMULT(R27,2.3)</f>
        <v>18.399999999999999</v>
      </c>
      <c r="T27" s="751"/>
      <c r="U27" s="695"/>
    </row>
    <row r="28" spans="1:21" s="49" customFormat="1" ht="24" customHeight="1">
      <c r="A28" s="1270"/>
      <c r="B28" s="889" t="s">
        <v>49</v>
      </c>
      <c r="C28" s="1059" t="s">
        <v>41</v>
      </c>
      <c r="D28" s="1037" t="s">
        <v>33</v>
      </c>
      <c r="E28" s="1038">
        <v>2</v>
      </c>
      <c r="F28" s="1039">
        <v>8</v>
      </c>
      <c r="G28" s="291">
        <v>79000</v>
      </c>
      <c r="H28" s="1031" t="s">
        <v>189</v>
      </c>
      <c r="I28" s="1057" t="s">
        <v>217</v>
      </c>
      <c r="J28" s="717"/>
      <c r="K28" s="415"/>
      <c r="L28" s="101"/>
      <c r="M28" s="100"/>
      <c r="N28" s="101"/>
      <c r="O28" s="102"/>
      <c r="P28" s="103"/>
      <c r="Q28" s="104"/>
      <c r="R28" s="349"/>
      <c r="S28" s="373"/>
      <c r="T28" s="888"/>
      <c r="U28" s="105"/>
    </row>
    <row r="29" spans="1:21" s="49" customFormat="1" ht="24" customHeight="1">
      <c r="A29" s="1270"/>
      <c r="B29" s="889" t="s">
        <v>59</v>
      </c>
      <c r="C29" s="1059" t="s">
        <v>43</v>
      </c>
      <c r="D29" s="1037" t="s">
        <v>33</v>
      </c>
      <c r="E29" s="1038"/>
      <c r="F29" s="1039">
        <v>11</v>
      </c>
      <c r="G29" s="291">
        <v>98000</v>
      </c>
      <c r="H29" s="1031" t="s">
        <v>189</v>
      </c>
      <c r="I29" s="1057" t="s">
        <v>17</v>
      </c>
      <c r="J29" s="717"/>
      <c r="K29" s="415"/>
      <c r="L29" s="101"/>
      <c r="M29" s="100"/>
      <c r="N29" s="101"/>
      <c r="O29" s="102"/>
      <c r="P29" s="103"/>
      <c r="Q29" s="104"/>
      <c r="R29" s="349"/>
      <c r="S29" s="373"/>
      <c r="T29" s="888"/>
      <c r="U29" s="105"/>
    </row>
    <row r="30" spans="1:21" s="49" customFormat="1" ht="24" customHeight="1">
      <c r="A30" s="1270"/>
      <c r="B30" s="889" t="s">
        <v>59</v>
      </c>
      <c r="C30" s="1059" t="s">
        <v>43</v>
      </c>
      <c r="D30" s="1037" t="s">
        <v>208</v>
      </c>
      <c r="E30" s="1038"/>
      <c r="F30" s="1039">
        <v>16</v>
      </c>
      <c r="G30" s="291">
        <v>97000</v>
      </c>
      <c r="H30" s="1031" t="s">
        <v>189</v>
      </c>
      <c r="I30" s="1057" t="s">
        <v>190</v>
      </c>
      <c r="J30" s="717"/>
      <c r="K30" s="415"/>
      <c r="L30" s="101"/>
      <c r="M30" s="100"/>
      <c r="N30" s="101"/>
      <c r="O30" s="102"/>
      <c r="P30" s="103"/>
      <c r="Q30" s="104"/>
      <c r="R30" s="349"/>
      <c r="S30" s="373"/>
      <c r="T30" s="888"/>
      <c r="U30" s="105"/>
    </row>
    <row r="31" spans="1:21" s="49" customFormat="1" ht="24" customHeight="1">
      <c r="A31" s="1270"/>
      <c r="B31" s="889" t="s">
        <v>20</v>
      </c>
      <c r="C31" s="1059" t="s">
        <v>43</v>
      </c>
      <c r="D31" s="1037" t="s">
        <v>191</v>
      </c>
      <c r="E31" s="1038">
        <v>18</v>
      </c>
      <c r="F31" s="1039">
        <v>70</v>
      </c>
      <c r="G31" s="291">
        <v>95000</v>
      </c>
      <c r="H31" s="1031" t="s">
        <v>189</v>
      </c>
      <c r="I31" s="1057" t="s">
        <v>17</v>
      </c>
      <c r="J31" s="717"/>
      <c r="K31" s="415"/>
      <c r="L31" s="101"/>
      <c r="M31" s="100"/>
      <c r="N31" s="101"/>
      <c r="O31" s="102"/>
      <c r="P31" s="103"/>
      <c r="Q31" s="104"/>
      <c r="R31" s="349"/>
      <c r="S31" s="373"/>
      <c r="T31" s="888"/>
      <c r="U31" s="105"/>
    </row>
    <row r="32" spans="1:21" s="49" customFormat="1" ht="24" customHeight="1">
      <c r="A32" s="1270"/>
      <c r="B32" s="883" t="s">
        <v>20</v>
      </c>
      <c r="C32" s="1059" t="s">
        <v>43</v>
      </c>
      <c r="D32" s="1043" t="s">
        <v>202</v>
      </c>
      <c r="E32" s="1044"/>
      <c r="F32" s="1045">
        <v>120</v>
      </c>
      <c r="G32" s="884">
        <v>97000</v>
      </c>
      <c r="H32" s="1031" t="s">
        <v>189</v>
      </c>
      <c r="I32" s="1058" t="s">
        <v>190</v>
      </c>
      <c r="J32" s="717"/>
      <c r="K32" s="415"/>
      <c r="L32" s="101"/>
      <c r="M32" s="100"/>
      <c r="N32" s="101"/>
      <c r="O32" s="102"/>
      <c r="P32" s="103"/>
      <c r="Q32" s="104"/>
      <c r="R32" s="349"/>
      <c r="S32" s="373"/>
      <c r="T32" s="888"/>
      <c r="U32" s="105"/>
    </row>
    <row r="33" spans="1:21" s="49" customFormat="1" ht="24" customHeight="1">
      <c r="A33" s="1270"/>
      <c r="B33" s="883" t="s">
        <v>20</v>
      </c>
      <c r="C33" s="1060" t="s">
        <v>43</v>
      </c>
      <c r="D33" s="1043" t="s">
        <v>56</v>
      </c>
      <c r="E33" s="1044"/>
      <c r="F33" s="1045">
        <v>20</v>
      </c>
      <c r="G33" s="884">
        <v>97000</v>
      </c>
      <c r="H33" s="1031" t="s">
        <v>189</v>
      </c>
      <c r="I33" s="1058" t="s">
        <v>190</v>
      </c>
      <c r="J33" s="717"/>
      <c r="K33" s="415"/>
      <c r="L33" s="101"/>
      <c r="M33" s="100"/>
      <c r="N33" s="101"/>
      <c r="O33" s="102"/>
      <c r="P33" s="103"/>
      <c r="Q33" s="104"/>
      <c r="R33" s="349"/>
      <c r="S33" s="373"/>
      <c r="T33" s="888"/>
      <c r="U33" s="105"/>
    </row>
    <row r="34" spans="1:21" s="49" customFormat="1" ht="24" customHeight="1">
      <c r="A34" s="1270"/>
      <c r="B34" s="883" t="s">
        <v>52</v>
      </c>
      <c r="C34" s="1060" t="s">
        <v>43</v>
      </c>
      <c r="D34" s="1043" t="s">
        <v>69</v>
      </c>
      <c r="E34" s="1044"/>
      <c r="F34" s="1045">
        <v>21</v>
      </c>
      <c r="G34" s="884">
        <v>97000</v>
      </c>
      <c r="H34" s="1031" t="s">
        <v>189</v>
      </c>
      <c r="I34" s="1058" t="s">
        <v>190</v>
      </c>
      <c r="J34" s="717"/>
      <c r="K34" s="415"/>
      <c r="L34" s="101"/>
      <c r="M34" s="100"/>
      <c r="N34" s="101"/>
      <c r="O34" s="102"/>
      <c r="P34" s="103"/>
      <c r="Q34" s="104"/>
      <c r="R34" s="349"/>
      <c r="S34" s="373"/>
      <c r="T34" s="888"/>
      <c r="U34" s="105"/>
    </row>
    <row r="35" spans="1:21" s="49" customFormat="1" ht="24" customHeight="1">
      <c r="A35" s="1270"/>
      <c r="B35" s="883" t="s">
        <v>52</v>
      </c>
      <c r="C35" s="1060" t="s">
        <v>43</v>
      </c>
      <c r="D35" s="1043" t="s">
        <v>56</v>
      </c>
      <c r="E35" s="1044"/>
      <c r="F35" s="1045">
        <v>32</v>
      </c>
      <c r="G35" s="884">
        <v>97000</v>
      </c>
      <c r="H35" s="1031" t="s">
        <v>189</v>
      </c>
      <c r="I35" s="1058" t="s">
        <v>190</v>
      </c>
      <c r="J35" s="717"/>
      <c r="K35" s="415"/>
      <c r="L35" s="101"/>
      <c r="M35" s="100"/>
      <c r="N35" s="101"/>
      <c r="O35" s="102"/>
      <c r="P35" s="103"/>
      <c r="Q35" s="104"/>
      <c r="R35" s="349"/>
      <c r="S35" s="373"/>
      <c r="T35" s="888"/>
      <c r="U35" s="105"/>
    </row>
    <row r="36" spans="1:21" s="49" customFormat="1" ht="24" customHeight="1">
      <c r="A36" s="1270"/>
      <c r="B36" s="883" t="s">
        <v>52</v>
      </c>
      <c r="C36" s="1060" t="s">
        <v>43</v>
      </c>
      <c r="D36" s="1043" t="s">
        <v>202</v>
      </c>
      <c r="E36" s="1044"/>
      <c r="F36" s="1045">
        <v>14</v>
      </c>
      <c r="G36" s="884">
        <v>97000</v>
      </c>
      <c r="H36" s="1197" t="s">
        <v>189</v>
      </c>
      <c r="I36" s="1058" t="s">
        <v>190</v>
      </c>
      <c r="J36" s="717"/>
      <c r="K36" s="415"/>
      <c r="L36" s="101"/>
      <c r="M36" s="100"/>
      <c r="N36" s="101"/>
      <c r="O36" s="102"/>
      <c r="P36" s="103"/>
      <c r="Q36" s="104"/>
      <c r="R36" s="349"/>
      <c r="S36" s="373"/>
      <c r="T36" s="888"/>
      <c r="U36" s="105"/>
    </row>
    <row r="37" spans="1:21" s="49" customFormat="1" ht="24" customHeight="1">
      <c r="A37" s="1270"/>
      <c r="B37" s="883" t="s">
        <v>23</v>
      </c>
      <c r="C37" s="1060" t="s">
        <v>43</v>
      </c>
      <c r="D37" s="1043" t="s">
        <v>191</v>
      </c>
      <c r="E37" s="1044"/>
      <c r="F37" s="1045">
        <v>40</v>
      </c>
      <c r="G37" s="884">
        <v>98000</v>
      </c>
      <c r="H37" s="1197" t="s">
        <v>189</v>
      </c>
      <c r="I37" s="1058" t="s">
        <v>190</v>
      </c>
      <c r="J37" s="717"/>
      <c r="K37" s="415"/>
      <c r="L37" s="101"/>
      <c r="M37" s="100"/>
      <c r="N37" s="101"/>
      <c r="O37" s="102"/>
      <c r="P37" s="103"/>
      <c r="Q37" s="104"/>
      <c r="R37" s="349"/>
      <c r="S37" s="373"/>
      <c r="T37" s="888"/>
      <c r="U37" s="105"/>
    </row>
    <row r="38" spans="1:21" s="49" customFormat="1" ht="24" customHeight="1" thickBot="1">
      <c r="A38" s="1271"/>
      <c r="B38" s="368" t="s">
        <v>23</v>
      </c>
      <c r="C38" s="1059" t="s">
        <v>43</v>
      </c>
      <c r="D38" s="1037" t="s">
        <v>191</v>
      </c>
      <c r="E38" s="1061">
        <v>20</v>
      </c>
      <c r="F38" s="1062">
        <v>60</v>
      </c>
      <c r="G38" s="348">
        <v>95000</v>
      </c>
      <c r="H38" s="1196" t="s">
        <v>189</v>
      </c>
      <c r="I38" s="1063" t="s">
        <v>17</v>
      </c>
      <c r="J38" s="717"/>
      <c r="K38" s="415"/>
      <c r="L38" s="101"/>
      <c r="M38" s="100"/>
      <c r="N38" s="101"/>
      <c r="O38" s="102"/>
      <c r="P38" s="103"/>
      <c r="Q38" s="104"/>
      <c r="R38" s="349"/>
      <c r="S38" s="373"/>
      <c r="T38" s="888"/>
      <c r="U38" s="105"/>
    </row>
    <row r="39" spans="1:21" s="49" customFormat="1" ht="19.5" customHeight="1">
      <c r="A39" s="1274">
        <v>820</v>
      </c>
      <c r="B39" s="301">
        <v>20</v>
      </c>
      <c r="C39" s="926" t="s">
        <v>41</v>
      </c>
      <c r="D39" s="1212" t="s">
        <v>218</v>
      </c>
      <c r="E39" s="275">
        <f t="shared" si="0"/>
        <v>5</v>
      </c>
      <c r="F39" s="996">
        <v>25</v>
      </c>
      <c r="G39" s="283">
        <v>125000</v>
      </c>
      <c r="H39" s="1204" t="s">
        <v>198</v>
      </c>
      <c r="I39" s="1205" t="s">
        <v>17</v>
      </c>
      <c r="J39" s="718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275"/>
      <c r="B40" s="302">
        <v>19</v>
      </c>
      <c r="C40" s="928" t="s">
        <v>41</v>
      </c>
      <c r="D40" s="1213" t="s">
        <v>218</v>
      </c>
      <c r="E40" s="290">
        <f t="shared" si="0"/>
        <v>5</v>
      </c>
      <c r="F40" s="997">
        <f>SUM(K40,M40,O40,Q40,S40)</f>
        <v>22.5</v>
      </c>
      <c r="G40" s="291">
        <v>120000</v>
      </c>
      <c r="H40" s="464" t="s">
        <v>167</v>
      </c>
      <c r="I40" s="1206" t="s">
        <v>17</v>
      </c>
      <c r="J40" s="720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275"/>
      <c r="B41" s="302">
        <v>16</v>
      </c>
      <c r="C41" s="929" t="s">
        <v>43</v>
      </c>
      <c r="D41" s="1214" t="s">
        <v>33</v>
      </c>
      <c r="E41" s="290">
        <v>5</v>
      </c>
      <c r="F41" s="997">
        <v>18.5</v>
      </c>
      <c r="G41" s="291">
        <v>95000</v>
      </c>
      <c r="H41" s="464" t="s">
        <v>189</v>
      </c>
      <c r="I41" s="1206" t="s">
        <v>17</v>
      </c>
      <c r="J41" s="720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275"/>
      <c r="B42" s="891">
        <v>14</v>
      </c>
      <c r="C42" s="929" t="s">
        <v>43</v>
      </c>
      <c r="D42" s="1214" t="s">
        <v>33</v>
      </c>
      <c r="E42" s="890">
        <v>6</v>
      </c>
      <c r="F42" s="998">
        <v>19.5</v>
      </c>
      <c r="G42" s="884">
        <v>95000</v>
      </c>
      <c r="H42" s="892" t="s">
        <v>189</v>
      </c>
      <c r="I42" s="1207" t="s">
        <v>17</v>
      </c>
      <c r="J42" s="720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275"/>
      <c r="B43" s="302">
        <v>12</v>
      </c>
      <c r="C43" s="929" t="s">
        <v>43</v>
      </c>
      <c r="D43" s="1213" t="s">
        <v>141</v>
      </c>
      <c r="E43" s="797">
        <v>23</v>
      </c>
      <c r="F43" s="997">
        <v>65</v>
      </c>
      <c r="G43" s="291">
        <v>95000</v>
      </c>
      <c r="H43" s="464" t="s">
        <v>192</v>
      </c>
      <c r="I43" s="1206" t="s">
        <v>17</v>
      </c>
      <c r="J43" s="720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275"/>
      <c r="B44" s="902" t="s">
        <v>223</v>
      </c>
      <c r="C44" s="1198" t="s">
        <v>43</v>
      </c>
      <c r="D44" s="1214" t="s">
        <v>33</v>
      </c>
      <c r="E44" s="230">
        <v>6</v>
      </c>
      <c r="F44" s="231">
        <v>14.4</v>
      </c>
      <c r="G44" s="284">
        <v>79000</v>
      </c>
      <c r="H44" s="465" t="s">
        <v>189</v>
      </c>
      <c r="I44" s="1208" t="s">
        <v>217</v>
      </c>
      <c r="J44" s="893"/>
      <c r="K44" s="166"/>
      <c r="L44" s="894"/>
      <c r="M44" s="895"/>
      <c r="N44" s="896"/>
      <c r="O44" s="897"/>
      <c r="P44" s="898"/>
      <c r="Q44" s="899"/>
      <c r="R44" s="900"/>
      <c r="S44" s="788"/>
      <c r="T44" s="901"/>
      <c r="U44" s="789"/>
    </row>
    <row r="45" spans="1:21" s="151" customFormat="1" ht="18" customHeight="1" thickBot="1">
      <c r="A45" s="1276"/>
      <c r="B45" s="903" t="s">
        <v>51</v>
      </c>
      <c r="C45" s="1211" t="s">
        <v>41</v>
      </c>
      <c r="D45" s="1215" t="s">
        <v>33</v>
      </c>
      <c r="E45" s="1209">
        <v>4</v>
      </c>
      <c r="F45" s="1210">
        <v>8.5790000000000006</v>
      </c>
      <c r="G45" s="904">
        <v>79000</v>
      </c>
      <c r="H45" s="1216" t="s">
        <v>189</v>
      </c>
      <c r="I45" s="556" t="s">
        <v>217</v>
      </c>
      <c r="J45" s="893"/>
      <c r="K45" s="166"/>
      <c r="L45" s="894"/>
      <c r="M45" s="895"/>
      <c r="N45" s="896"/>
      <c r="O45" s="897"/>
      <c r="P45" s="898"/>
      <c r="Q45" s="899"/>
      <c r="R45" s="900"/>
      <c r="S45" s="788"/>
      <c r="T45" s="901"/>
      <c r="U45" s="789"/>
    </row>
    <row r="46" spans="1:21" s="151" customFormat="1" ht="18" customHeight="1">
      <c r="A46" s="1266">
        <v>720</v>
      </c>
      <c r="B46" s="1199" t="s">
        <v>30</v>
      </c>
      <c r="C46" s="1200" t="s">
        <v>41</v>
      </c>
      <c r="D46" s="1072" t="s">
        <v>74</v>
      </c>
      <c r="E46" s="1201">
        <f>SUM(R46,P46,N46,L46)</f>
        <v>11</v>
      </c>
      <c r="F46" s="1202">
        <f t="shared" ref="F46:F74" si="3">SUM(K46,M46,O46,Q46,S46)</f>
        <v>44.55</v>
      </c>
      <c r="G46" s="282">
        <v>115000</v>
      </c>
      <c r="H46" s="1203" t="s">
        <v>175</v>
      </c>
      <c r="I46" s="1104" t="s">
        <v>17</v>
      </c>
      <c r="J46" s="410">
        <f t="shared" ref="J46:J54" si="4">MMULT(F46,G46)</f>
        <v>5123250</v>
      </c>
      <c r="K46" s="418"/>
      <c r="L46" s="492"/>
      <c r="M46" s="274"/>
      <c r="N46" s="271"/>
      <c r="O46" s="272"/>
      <c r="P46" s="273"/>
      <c r="Q46" s="774"/>
      <c r="R46" s="779">
        <v>11</v>
      </c>
      <c r="S46" s="780">
        <f>MMULT(R46,4.05)</f>
        <v>44.55</v>
      </c>
      <c r="T46" s="781"/>
      <c r="U46" s="782"/>
    </row>
    <row r="47" spans="1:21" s="151" customFormat="1" ht="18" customHeight="1">
      <c r="A47" s="1267"/>
      <c r="B47" s="518" t="s">
        <v>38</v>
      </c>
      <c r="C47" s="1065" t="s">
        <v>41</v>
      </c>
      <c r="D47" s="1066" t="s">
        <v>74</v>
      </c>
      <c r="E47" s="1067">
        <f>SUM(R47,P47,N47,L47)</f>
        <v>6</v>
      </c>
      <c r="F47" s="1068">
        <f>SUM(K47,M47,O47,Q47,S47)</f>
        <v>22.799999999999997</v>
      </c>
      <c r="G47" s="1013">
        <v>115000</v>
      </c>
      <c r="H47" s="1069" t="s">
        <v>75</v>
      </c>
      <c r="I47" s="1070" t="s">
        <v>17</v>
      </c>
      <c r="J47" s="409">
        <f t="shared" si="4"/>
        <v>2621999.9999999995</v>
      </c>
      <c r="K47" s="142"/>
      <c r="L47" s="411"/>
      <c r="M47" s="520"/>
      <c r="N47" s="232"/>
      <c r="O47" s="233"/>
      <c r="P47" s="234"/>
      <c r="Q47" s="775"/>
      <c r="R47" s="783">
        <v>6</v>
      </c>
      <c r="S47" s="521">
        <f>MMULT(R47,3.8)</f>
        <v>22.799999999999997</v>
      </c>
      <c r="T47" s="522"/>
      <c r="U47" s="287"/>
    </row>
    <row r="48" spans="1:21" s="151" customFormat="1" ht="18" customHeight="1">
      <c r="A48" s="1267"/>
      <c r="B48" s="518" t="s">
        <v>20</v>
      </c>
      <c r="C48" s="1071" t="s">
        <v>43</v>
      </c>
      <c r="D48" s="1072" t="s">
        <v>69</v>
      </c>
      <c r="E48" s="1067">
        <v>2</v>
      </c>
      <c r="F48" s="1068">
        <v>5</v>
      </c>
      <c r="G48" s="284">
        <v>105000</v>
      </c>
      <c r="H48" s="1073" t="s">
        <v>189</v>
      </c>
      <c r="I48" s="1070" t="s">
        <v>17</v>
      </c>
      <c r="J48" s="905"/>
      <c r="K48" s="303"/>
      <c r="L48" s="906"/>
      <c r="M48" s="907"/>
      <c r="N48" s="908"/>
      <c r="O48" s="909"/>
      <c r="P48" s="497"/>
      <c r="Q48" s="778"/>
      <c r="R48" s="910"/>
      <c r="S48" s="911"/>
      <c r="T48" s="498"/>
      <c r="U48" s="789"/>
    </row>
    <row r="49" spans="1:21" s="20" customFormat="1" ht="18" customHeight="1">
      <c r="A49" s="1267"/>
      <c r="B49" s="186">
        <v>12</v>
      </c>
      <c r="C49" s="1074" t="s">
        <v>18</v>
      </c>
      <c r="D49" s="1072" t="s">
        <v>36</v>
      </c>
      <c r="E49" s="1075"/>
      <c r="F49" s="1076">
        <v>40</v>
      </c>
      <c r="G49" s="1013">
        <v>79000</v>
      </c>
      <c r="H49" s="1077" t="s">
        <v>127</v>
      </c>
      <c r="I49" s="1078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6"/>
      <c r="R49" s="784">
        <v>1</v>
      </c>
      <c r="S49" s="25">
        <f>MMULT(R49,2.3)</f>
        <v>2.2999999999999998</v>
      </c>
      <c r="T49" s="68"/>
      <c r="U49" s="785"/>
    </row>
    <row r="50" spans="1:21" s="151" customFormat="1" ht="18" customHeight="1">
      <c r="A50" s="1267"/>
      <c r="B50" s="186" t="s">
        <v>52</v>
      </c>
      <c r="C50" s="1071" t="s">
        <v>43</v>
      </c>
      <c r="D50" s="1079" t="s">
        <v>33</v>
      </c>
      <c r="E50" s="1075"/>
      <c r="F50" s="1080">
        <v>11</v>
      </c>
      <c r="G50" s="284">
        <v>105000</v>
      </c>
      <c r="H50" s="1073" t="s">
        <v>189</v>
      </c>
      <c r="I50" s="1078" t="s">
        <v>17</v>
      </c>
      <c r="J50" s="153"/>
      <c r="K50" s="93"/>
      <c r="L50" s="23"/>
      <c r="M50" s="22"/>
      <c r="N50" s="23"/>
      <c r="O50" s="24"/>
      <c r="P50" s="140"/>
      <c r="Q50" s="776"/>
      <c r="R50" s="784"/>
      <c r="S50" s="25"/>
      <c r="T50" s="68"/>
      <c r="U50" s="785"/>
    </row>
    <row r="51" spans="1:21" s="151" customFormat="1" ht="18" customHeight="1">
      <c r="A51" s="1267"/>
      <c r="B51" s="186" t="s">
        <v>23</v>
      </c>
      <c r="C51" s="1071" t="s">
        <v>43</v>
      </c>
      <c r="D51" s="1079" t="s">
        <v>33</v>
      </c>
      <c r="E51" s="1075"/>
      <c r="F51" s="1081">
        <v>20</v>
      </c>
      <c r="G51" s="1015">
        <v>98000</v>
      </c>
      <c r="H51" s="1073" t="s">
        <v>189</v>
      </c>
      <c r="I51" s="1078" t="s">
        <v>17</v>
      </c>
      <c r="J51" s="153"/>
      <c r="K51" s="93"/>
      <c r="L51" s="23"/>
      <c r="M51" s="22"/>
      <c r="N51" s="23"/>
      <c r="O51" s="24"/>
      <c r="P51" s="140"/>
      <c r="Q51" s="776"/>
      <c r="R51" s="784"/>
      <c r="S51" s="25"/>
      <c r="T51" s="68"/>
      <c r="U51" s="785"/>
    </row>
    <row r="52" spans="1:21" s="151" customFormat="1" ht="18" customHeight="1">
      <c r="A52" s="1267"/>
      <c r="B52" s="186" t="s">
        <v>23</v>
      </c>
      <c r="C52" s="1071" t="s">
        <v>43</v>
      </c>
      <c r="D52" s="1079" t="s">
        <v>212</v>
      </c>
      <c r="E52" s="1075">
        <f t="shared" ref="E52:E61" si="5">SUM(R52,P52,N52,L52,U52)</f>
        <v>12</v>
      </c>
      <c r="F52" s="1082">
        <f>SUM(K52,M52,O52,Q52,S52)</f>
        <v>23.759999999999998</v>
      </c>
      <c r="G52" s="201">
        <v>82000</v>
      </c>
      <c r="H52" s="1077"/>
      <c r="I52" s="1078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6"/>
      <c r="R52" s="784">
        <v>12</v>
      </c>
      <c r="S52" s="25">
        <f>MMULT(R52,1.98)</f>
        <v>23.759999999999998</v>
      </c>
      <c r="T52" s="68"/>
      <c r="U52" s="785"/>
    </row>
    <row r="53" spans="1:21" s="151" customFormat="1" ht="18" customHeight="1">
      <c r="A53" s="1267"/>
      <c r="B53" s="186" t="s">
        <v>23</v>
      </c>
      <c r="C53" s="1074" t="s">
        <v>18</v>
      </c>
      <c r="D53" s="1066" t="s">
        <v>36</v>
      </c>
      <c r="E53" s="1075">
        <f t="shared" si="5"/>
        <v>5</v>
      </c>
      <c r="F53" s="1082">
        <f>SUM(K53,M53,O53,Q53,S53)</f>
        <v>9.9</v>
      </c>
      <c r="G53" s="201">
        <v>75000</v>
      </c>
      <c r="H53" s="1077" t="s">
        <v>169</v>
      </c>
      <c r="I53" s="1078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6"/>
      <c r="R53" s="784">
        <v>5</v>
      </c>
      <c r="S53" s="25">
        <f>MMULT(R53,1.98)</f>
        <v>9.9</v>
      </c>
      <c r="T53" s="68"/>
      <c r="U53" s="785"/>
    </row>
    <row r="54" spans="1:21" s="151" customFormat="1" ht="18" customHeight="1">
      <c r="A54" s="1267"/>
      <c r="B54" s="186" t="s">
        <v>23</v>
      </c>
      <c r="C54" s="1074" t="s">
        <v>203</v>
      </c>
      <c r="D54" s="1083" t="s">
        <v>39</v>
      </c>
      <c r="E54" s="1075">
        <f t="shared" si="5"/>
        <v>2</v>
      </c>
      <c r="F54" s="1082">
        <f t="shared" si="3"/>
        <v>3.8</v>
      </c>
      <c r="G54" s="201">
        <v>98000</v>
      </c>
      <c r="H54" s="1077" t="s">
        <v>126</v>
      </c>
      <c r="I54" s="1078" t="s">
        <v>17</v>
      </c>
      <c r="J54" s="153">
        <f t="shared" si="4"/>
        <v>372400</v>
      </c>
      <c r="K54" s="517"/>
      <c r="L54" s="111"/>
      <c r="M54" s="22"/>
      <c r="N54" s="23"/>
      <c r="O54" s="24"/>
      <c r="P54" s="140"/>
      <c r="Q54" s="776"/>
      <c r="R54" s="786">
        <v>2</v>
      </c>
      <c r="S54" s="86">
        <f>MMULT(R54,1.9)</f>
        <v>3.8</v>
      </c>
      <c r="T54" s="68"/>
      <c r="U54" s="785" t="s">
        <v>71</v>
      </c>
    </row>
    <row r="55" spans="1:21" s="20" customFormat="1" ht="18" customHeight="1">
      <c r="A55" s="1267"/>
      <c r="B55" s="187" t="s">
        <v>51</v>
      </c>
      <c r="C55" s="1074" t="s">
        <v>18</v>
      </c>
      <c r="D55" s="1084"/>
      <c r="E55" s="1075">
        <f t="shared" si="5"/>
        <v>7</v>
      </c>
      <c r="F55" s="1082">
        <f t="shared" si="3"/>
        <v>12.46</v>
      </c>
      <c r="G55" s="1014">
        <v>79000</v>
      </c>
      <c r="H55" s="1077" t="s">
        <v>177</v>
      </c>
      <c r="I55" s="1078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7"/>
      <c r="R55" s="784">
        <v>7</v>
      </c>
      <c r="S55" s="25">
        <f>MMULT(R55,1.78)</f>
        <v>12.46</v>
      </c>
      <c r="T55" s="68"/>
      <c r="U55" s="785"/>
    </row>
    <row r="56" spans="1:21" s="151" customFormat="1" ht="18" customHeight="1">
      <c r="A56" s="1267"/>
      <c r="B56" s="187" t="s">
        <v>51</v>
      </c>
      <c r="C56" s="1071" t="s">
        <v>43</v>
      </c>
      <c r="D56" s="1079" t="s">
        <v>33</v>
      </c>
      <c r="E56" s="1075"/>
      <c r="F56" s="1081">
        <v>9</v>
      </c>
      <c r="G56" s="284">
        <v>98000</v>
      </c>
      <c r="H56" s="1085"/>
      <c r="I56" s="1078" t="s">
        <v>17</v>
      </c>
      <c r="J56" s="153"/>
      <c r="K56" s="93"/>
      <c r="L56" s="412"/>
      <c r="M56" s="22"/>
      <c r="N56" s="23"/>
      <c r="O56" s="24"/>
      <c r="P56" s="21"/>
      <c r="Q56" s="777"/>
      <c r="R56" s="784"/>
      <c r="S56" s="25"/>
      <c r="T56" s="68"/>
      <c r="U56" s="785"/>
    </row>
    <row r="57" spans="1:21" s="151" customFormat="1" ht="18" customHeight="1">
      <c r="A57" s="1267"/>
      <c r="B57" s="187" t="s">
        <v>24</v>
      </c>
      <c r="C57" s="1071" t="s">
        <v>43</v>
      </c>
      <c r="D57" s="1086" t="s">
        <v>56</v>
      </c>
      <c r="E57" s="1075"/>
      <c r="F57" s="1081">
        <v>16</v>
      </c>
      <c r="G57" s="1015">
        <v>98000</v>
      </c>
      <c r="H57" s="1073" t="s">
        <v>189</v>
      </c>
      <c r="I57" s="1078" t="s">
        <v>190</v>
      </c>
      <c r="J57" s="153"/>
      <c r="K57" s="93"/>
      <c r="L57" s="412"/>
      <c r="M57" s="22"/>
      <c r="N57" s="23"/>
      <c r="O57" s="24"/>
      <c r="P57" s="21"/>
      <c r="Q57" s="777"/>
      <c r="R57" s="784"/>
      <c r="S57" s="25"/>
      <c r="T57" s="68"/>
      <c r="U57" s="785"/>
    </row>
    <row r="58" spans="1:21" s="151" customFormat="1" ht="18" customHeight="1">
      <c r="A58" s="1267"/>
      <c r="B58" s="187" t="s">
        <v>24</v>
      </c>
      <c r="C58" s="1071" t="s">
        <v>43</v>
      </c>
      <c r="D58" s="1079" t="s">
        <v>33</v>
      </c>
      <c r="E58" s="1075"/>
      <c r="F58" s="1081">
        <v>16</v>
      </c>
      <c r="G58" s="1015">
        <v>98000</v>
      </c>
      <c r="H58" s="1073" t="s">
        <v>189</v>
      </c>
      <c r="I58" s="1078" t="s">
        <v>17</v>
      </c>
      <c r="J58" s="153"/>
      <c r="K58" s="93"/>
      <c r="L58" s="412"/>
      <c r="M58" s="22"/>
      <c r="N58" s="23"/>
      <c r="O58" s="24"/>
      <c r="P58" s="21"/>
      <c r="Q58" s="777"/>
      <c r="R58" s="784"/>
      <c r="S58" s="25"/>
      <c r="T58" s="68"/>
      <c r="U58" s="785"/>
    </row>
    <row r="59" spans="1:21" s="151" customFormat="1" ht="18" customHeight="1">
      <c r="A59" s="1267"/>
      <c r="B59" s="187" t="s">
        <v>24</v>
      </c>
      <c r="C59" s="1074" t="s">
        <v>203</v>
      </c>
      <c r="D59" s="1087" t="s">
        <v>38</v>
      </c>
      <c r="E59" s="1075">
        <f t="shared" si="5"/>
        <v>4</v>
      </c>
      <c r="F59" s="1082">
        <f t="shared" si="3"/>
        <v>8</v>
      </c>
      <c r="G59" s="201">
        <v>95000</v>
      </c>
      <c r="H59" s="1077"/>
      <c r="I59" s="1078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7"/>
      <c r="R59" s="786">
        <v>4</v>
      </c>
      <c r="S59" s="86">
        <f>MMULT(R59,2)</f>
        <v>8</v>
      </c>
      <c r="T59" s="68"/>
      <c r="U59" s="785" t="s">
        <v>122</v>
      </c>
    </row>
    <row r="60" spans="1:21" s="151" customFormat="1" ht="18" customHeight="1">
      <c r="A60" s="1267"/>
      <c r="B60" s="790" t="s">
        <v>24</v>
      </c>
      <c r="C60" s="1065" t="s">
        <v>203</v>
      </c>
      <c r="D60" s="1066" t="s">
        <v>38</v>
      </c>
      <c r="E60" s="1088">
        <f>SUM(R60,P60,N60,L60,U60)</f>
        <v>1</v>
      </c>
      <c r="F60" s="1076">
        <f>SUM(K60,M60,O60,Q60,S60)</f>
        <v>1.5</v>
      </c>
      <c r="G60" s="519">
        <v>69000</v>
      </c>
      <c r="H60" s="1069" t="s">
        <v>168</v>
      </c>
      <c r="I60" s="1070" t="s">
        <v>17</v>
      </c>
      <c r="J60" s="141">
        <f>MMULT(F60,G60)</f>
        <v>103500</v>
      </c>
      <c r="K60" s="791"/>
      <c r="L60" s="792"/>
      <c r="M60" s="793"/>
      <c r="N60" s="794"/>
      <c r="O60" s="795"/>
      <c r="P60" s="234"/>
      <c r="Q60" s="775"/>
      <c r="R60" s="783">
        <v>1</v>
      </c>
      <c r="S60" s="521">
        <f>MMULT(R60,1.5)</f>
        <v>1.5</v>
      </c>
      <c r="T60" s="522"/>
      <c r="U60" s="287"/>
    </row>
    <row r="61" spans="1:21" s="20" customFormat="1" ht="18" customHeight="1" thickBot="1">
      <c r="A61" s="1268"/>
      <c r="B61" s="1000" t="s">
        <v>21</v>
      </c>
      <c r="C61" s="1089" t="s">
        <v>18</v>
      </c>
      <c r="D61" s="1090"/>
      <c r="E61" s="1091">
        <f t="shared" si="5"/>
        <v>2</v>
      </c>
      <c r="F61" s="1092">
        <f t="shared" si="3"/>
        <v>3</v>
      </c>
      <c r="G61" s="1001">
        <v>75000</v>
      </c>
      <c r="H61" s="1093" t="s">
        <v>178</v>
      </c>
      <c r="I61" s="1094" t="s">
        <v>17</v>
      </c>
      <c r="J61" s="44">
        <f t="shared" si="6"/>
        <v>225000</v>
      </c>
      <c r="K61" s="342"/>
      <c r="L61" s="493"/>
      <c r="M61" s="494"/>
      <c r="N61" s="495"/>
      <c r="O61" s="496"/>
      <c r="P61" s="497"/>
      <c r="Q61" s="778"/>
      <c r="R61" s="787">
        <v>2</v>
      </c>
      <c r="S61" s="788">
        <f>MMULT(R61,1.5)</f>
        <v>3</v>
      </c>
      <c r="T61" s="498"/>
      <c r="U61" s="789"/>
    </row>
    <row r="62" spans="1:21" s="151" customFormat="1" ht="18" customHeight="1" thickBot="1">
      <c r="A62" s="1326">
        <v>630</v>
      </c>
      <c r="B62" s="1002" t="s">
        <v>38</v>
      </c>
      <c r="C62" s="1006" t="s">
        <v>43</v>
      </c>
      <c r="D62" s="1007" t="s">
        <v>33</v>
      </c>
      <c r="E62" s="1003"/>
      <c r="F62" s="206">
        <v>22</v>
      </c>
      <c r="G62" s="1004">
        <v>105000</v>
      </c>
      <c r="H62" s="1008" t="s">
        <v>189</v>
      </c>
      <c r="I62" s="454" t="s">
        <v>190</v>
      </c>
      <c r="J62" s="44"/>
      <c r="K62" s="342"/>
      <c r="L62" s="493"/>
      <c r="M62" s="494"/>
      <c r="N62" s="495"/>
      <c r="O62" s="496"/>
      <c r="P62" s="497"/>
      <c r="Q62" s="778"/>
      <c r="R62" s="999"/>
      <c r="S62" s="788"/>
      <c r="T62" s="498"/>
      <c r="U62" s="789"/>
    </row>
    <row r="63" spans="1:21" s="151" customFormat="1" ht="18" customHeight="1">
      <c r="A63" s="1327"/>
      <c r="B63" s="187" t="s">
        <v>49</v>
      </c>
      <c r="C63" s="930" t="s">
        <v>41</v>
      </c>
      <c r="D63" s="1005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9" t="s">
        <v>183</v>
      </c>
      <c r="I63" s="450" t="s">
        <v>17</v>
      </c>
      <c r="J63" s="828">
        <f>MMULT(F63,G63)</f>
        <v>700000</v>
      </c>
      <c r="K63" s="829"/>
      <c r="L63" s="830"/>
      <c r="M63" s="838"/>
      <c r="N63" s="831"/>
      <c r="O63" s="832"/>
      <c r="P63" s="833"/>
      <c r="Q63" s="839"/>
      <c r="R63" s="836">
        <v>2</v>
      </c>
      <c r="S63" s="837">
        <v>5</v>
      </c>
      <c r="T63" s="834"/>
      <c r="U63" s="835" t="s">
        <v>122</v>
      </c>
    </row>
    <row r="64" spans="1:21" s="151" customFormat="1" ht="18" customHeight="1">
      <c r="A64" s="1327"/>
      <c r="B64" s="187" t="s">
        <v>20</v>
      </c>
      <c r="C64" s="931" t="s">
        <v>41</v>
      </c>
      <c r="D64" s="977" t="s">
        <v>33</v>
      </c>
      <c r="E64" s="167"/>
      <c r="F64" s="80">
        <v>66</v>
      </c>
      <c r="G64" s="203">
        <v>99000</v>
      </c>
      <c r="H64" s="940" t="s">
        <v>189</v>
      </c>
      <c r="I64" s="450" t="s">
        <v>17</v>
      </c>
      <c r="J64" s="153"/>
      <c r="K64" s="93"/>
      <c r="L64" s="413"/>
      <c r="M64" s="937"/>
      <c r="N64" s="23"/>
      <c r="O64" s="24"/>
      <c r="P64" s="21"/>
      <c r="Q64" s="938"/>
      <c r="R64" s="939"/>
      <c r="S64" s="86"/>
      <c r="T64" s="68"/>
      <c r="U64" s="785"/>
    </row>
    <row r="65" spans="1:21" s="20" customFormat="1" ht="18" customHeight="1">
      <c r="A65" s="1327"/>
      <c r="B65" s="188">
        <v>12</v>
      </c>
      <c r="C65" s="931" t="s">
        <v>41</v>
      </c>
      <c r="D65" s="976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9" t="s">
        <v>184</v>
      </c>
      <c r="I65" s="450" t="s">
        <v>17</v>
      </c>
      <c r="J65" s="153">
        <f t="shared" si="6"/>
        <v>1936000.0000000002</v>
      </c>
      <c r="K65" s="93"/>
      <c r="L65" s="652"/>
      <c r="M65" s="822"/>
      <c r="N65" s="823"/>
      <c r="O65" s="248"/>
      <c r="P65" s="36"/>
      <c r="Q65" s="824"/>
      <c r="R65" s="825">
        <v>8</v>
      </c>
      <c r="S65" s="826">
        <f>MMULT(R65,2.2)</f>
        <v>17.600000000000001</v>
      </c>
      <c r="T65" s="69"/>
      <c r="U65" s="827"/>
    </row>
    <row r="66" spans="1:21" s="151" customFormat="1" ht="18" customHeight="1">
      <c r="A66" s="1327"/>
      <c r="B66" s="967" t="s">
        <v>52</v>
      </c>
      <c r="C66" s="933" t="s">
        <v>43</v>
      </c>
      <c r="D66" s="977" t="s">
        <v>33</v>
      </c>
      <c r="E66" s="352"/>
      <c r="F66" s="200">
        <v>25</v>
      </c>
      <c r="G66" s="1178">
        <v>97000</v>
      </c>
      <c r="H66" s="940" t="s">
        <v>189</v>
      </c>
      <c r="I66" s="451" t="s">
        <v>190</v>
      </c>
      <c r="J66" s="44"/>
      <c r="K66" s="342"/>
      <c r="L66" s="662"/>
      <c r="M66" s="509"/>
      <c r="N66" s="968"/>
      <c r="O66" s="919"/>
      <c r="P66" s="960"/>
      <c r="Q66" s="969"/>
      <c r="R66" s="355"/>
      <c r="S66" s="343"/>
      <c r="T66" s="727"/>
      <c r="U66" s="183"/>
    </row>
    <row r="67" spans="1:21" s="151" customFormat="1" ht="18" customHeight="1">
      <c r="A67" s="1327"/>
      <c r="B67" s="444" t="s">
        <v>23</v>
      </c>
      <c r="C67" s="932" t="s">
        <v>41</v>
      </c>
      <c r="D67" s="977" t="s">
        <v>33</v>
      </c>
      <c r="E67" s="170">
        <f>SUM(R67,P67,N67,L67)</f>
        <v>2</v>
      </c>
      <c r="F67" s="81">
        <f>SUM(K67,M67,O67,Q67,S67)</f>
        <v>3.6</v>
      </c>
      <c r="G67" s="1179">
        <v>98000</v>
      </c>
      <c r="H67" s="1010" t="s">
        <v>176</v>
      </c>
      <c r="I67" s="452" t="s">
        <v>17</v>
      </c>
      <c r="J67" s="924">
        <f t="shared" si="6"/>
        <v>352800</v>
      </c>
      <c r="K67" s="342"/>
      <c r="L67" s="639"/>
      <c r="M67" s="509"/>
      <c r="N67" s="353"/>
      <c r="O67" s="250"/>
      <c r="P67" s="249"/>
      <c r="Q67" s="354"/>
      <c r="R67" s="355">
        <v>2</v>
      </c>
      <c r="S67" s="343">
        <f>MMULT(R67,1.8)</f>
        <v>3.6</v>
      </c>
      <c r="T67" s="727"/>
      <c r="U67" s="183" t="s">
        <v>122</v>
      </c>
    </row>
    <row r="68" spans="1:21" s="151" customFormat="1" ht="18" customHeight="1">
      <c r="A68" s="1327"/>
      <c r="B68" s="188" t="s">
        <v>23</v>
      </c>
      <c r="C68" s="933" t="s">
        <v>43</v>
      </c>
      <c r="D68" s="978" t="s">
        <v>69</v>
      </c>
      <c r="E68" s="352"/>
      <c r="F68" s="200">
        <v>40</v>
      </c>
      <c r="G68" s="1178">
        <v>105000</v>
      </c>
      <c r="H68" s="940" t="s">
        <v>189</v>
      </c>
      <c r="I68" s="451" t="s">
        <v>190</v>
      </c>
      <c r="J68" s="44"/>
      <c r="K68" s="342"/>
      <c r="L68" s="639"/>
      <c r="M68" s="509"/>
      <c r="N68" s="353"/>
      <c r="O68" s="250"/>
      <c r="P68" s="249"/>
      <c r="Q68" s="354"/>
      <c r="R68" s="355"/>
      <c r="S68" s="343"/>
      <c r="T68" s="727"/>
      <c r="U68" s="183"/>
    </row>
    <row r="69" spans="1:21" s="20" customFormat="1" ht="18" customHeight="1">
      <c r="A69" s="1327"/>
      <c r="B69" s="189">
        <v>9</v>
      </c>
      <c r="C69" s="934" t="s">
        <v>41</v>
      </c>
      <c r="D69" s="979" t="s">
        <v>38</v>
      </c>
      <c r="E69" s="170">
        <f t="shared" si="7"/>
        <v>1</v>
      </c>
      <c r="F69" s="81">
        <f t="shared" si="3"/>
        <v>1.65</v>
      </c>
      <c r="G69" s="1179">
        <v>100000</v>
      </c>
      <c r="H69" s="1011" t="s">
        <v>128</v>
      </c>
      <c r="I69" s="452" t="s">
        <v>17</v>
      </c>
      <c r="J69" s="66">
        <f t="shared" si="6"/>
        <v>165000</v>
      </c>
      <c r="K69" s="94"/>
      <c r="L69" s="640"/>
      <c r="M69" s="510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327"/>
      <c r="B70" s="683" t="s">
        <v>24</v>
      </c>
      <c r="C70" s="935" t="s">
        <v>43</v>
      </c>
      <c r="D70" s="975" t="s">
        <v>38</v>
      </c>
      <c r="E70" s="220">
        <f>SUM(R70,P70,N70,L70)</f>
        <v>4</v>
      </c>
      <c r="F70" s="198">
        <f>SUM(K70,M70,O70,Q70,S70)</f>
        <v>6.32</v>
      </c>
      <c r="G70" s="1015">
        <v>97000</v>
      </c>
      <c r="H70" s="940" t="s">
        <v>189</v>
      </c>
      <c r="I70" s="453" t="s">
        <v>17</v>
      </c>
      <c r="J70" s="159">
        <f>MMULT(F70,G70)</f>
        <v>613040</v>
      </c>
      <c r="K70" s="221"/>
      <c r="L70" s="641"/>
      <c r="M70" s="511"/>
      <c r="N70" s="684"/>
      <c r="O70" s="131"/>
      <c r="P70" s="130"/>
      <c r="Q70" s="132"/>
      <c r="R70" s="685">
        <v>4</v>
      </c>
      <c r="S70" s="686">
        <f>MMULT(R70,1.58)</f>
        <v>6.32</v>
      </c>
      <c r="T70" s="222"/>
      <c r="U70" s="212" t="s">
        <v>71</v>
      </c>
    </row>
    <row r="71" spans="1:21" s="151" customFormat="1" ht="18" customHeight="1">
      <c r="A71" s="1327"/>
      <c r="B71" s="683" t="s">
        <v>24</v>
      </c>
      <c r="C71" s="935" t="s">
        <v>43</v>
      </c>
      <c r="D71" s="975" t="s">
        <v>56</v>
      </c>
      <c r="E71" s="220">
        <v>9</v>
      </c>
      <c r="F71" s="198">
        <v>15</v>
      </c>
      <c r="G71" s="1015">
        <v>97000</v>
      </c>
      <c r="H71" s="940" t="s">
        <v>189</v>
      </c>
      <c r="I71" s="453" t="s">
        <v>190</v>
      </c>
      <c r="J71" s="159"/>
      <c r="K71" s="221"/>
      <c r="L71" s="641"/>
      <c r="M71" s="511"/>
      <c r="N71" s="684"/>
      <c r="O71" s="131"/>
      <c r="P71" s="130"/>
      <c r="Q71" s="132"/>
      <c r="R71" s="685"/>
      <c r="S71" s="686"/>
      <c r="T71" s="222"/>
      <c r="U71" s="212"/>
    </row>
    <row r="72" spans="1:21" s="151" customFormat="1" ht="18" customHeight="1">
      <c r="A72" s="1327"/>
      <c r="B72" s="444" t="s">
        <v>24</v>
      </c>
      <c r="C72" s="935" t="s">
        <v>67</v>
      </c>
      <c r="D72" s="975" t="s">
        <v>36</v>
      </c>
      <c r="E72" s="796">
        <f t="shared" si="7"/>
        <v>1</v>
      </c>
      <c r="F72" s="198">
        <f t="shared" si="3"/>
        <v>1.3</v>
      </c>
      <c r="G72" s="1015">
        <v>69000</v>
      </c>
      <c r="H72" s="1012" t="s">
        <v>94</v>
      </c>
      <c r="I72" s="453" t="s">
        <v>17</v>
      </c>
      <c r="J72" s="159">
        <f t="shared" si="6"/>
        <v>89700</v>
      </c>
      <c r="K72" s="221"/>
      <c r="L72" s="641"/>
      <c r="M72" s="511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327"/>
      <c r="B73" s="194" t="s">
        <v>24</v>
      </c>
      <c r="C73" s="956" t="s">
        <v>43</v>
      </c>
      <c r="D73" s="973" t="s">
        <v>69</v>
      </c>
      <c r="E73" s="922"/>
      <c r="F73" s="767">
        <v>9</v>
      </c>
      <c r="G73" s="284">
        <v>105000</v>
      </c>
      <c r="H73" s="468" t="s">
        <v>189</v>
      </c>
      <c r="I73" s="449" t="s">
        <v>17</v>
      </c>
      <c r="J73" s="923"/>
      <c r="K73" s="342"/>
      <c r="L73" s="639"/>
      <c r="M73" s="509"/>
      <c r="N73" s="918"/>
      <c r="O73" s="919"/>
      <c r="P73" s="249"/>
      <c r="Q73" s="843"/>
      <c r="R73" s="920"/>
      <c r="S73" s="726"/>
      <c r="T73" s="921"/>
      <c r="U73" s="183"/>
    </row>
    <row r="74" spans="1:21" s="151" customFormat="1" ht="18" customHeight="1" thickBot="1">
      <c r="A74" s="1328"/>
      <c r="B74" s="503" t="s">
        <v>24</v>
      </c>
      <c r="C74" s="936" t="s">
        <v>43</v>
      </c>
      <c r="D74" s="980" t="s">
        <v>69</v>
      </c>
      <c r="E74" s="504">
        <f t="shared" si="7"/>
        <v>26</v>
      </c>
      <c r="F74" s="214">
        <f t="shared" si="3"/>
        <v>33.800000000000004</v>
      </c>
      <c r="G74" s="904">
        <v>96000</v>
      </c>
      <c r="H74" s="505" t="s">
        <v>61</v>
      </c>
      <c r="I74" s="455" t="s">
        <v>17</v>
      </c>
      <c r="J74" s="215">
        <f t="shared" si="6"/>
        <v>3244800.0000000005</v>
      </c>
      <c r="K74" s="506"/>
      <c r="L74" s="642"/>
      <c r="M74" s="512"/>
      <c r="N74" s="524"/>
      <c r="O74" s="525"/>
      <c r="P74" s="253"/>
      <c r="Q74" s="254"/>
      <c r="R74" s="526">
        <v>26</v>
      </c>
      <c r="S74" s="255">
        <f>MMULT(R74,1.3)</f>
        <v>33.800000000000004</v>
      </c>
      <c r="T74" s="507"/>
      <c r="U74" s="508"/>
    </row>
    <row r="75" spans="1:21" s="151" customFormat="1" ht="18" customHeight="1">
      <c r="A75" s="1340">
        <v>530</v>
      </c>
      <c r="B75" s="699" t="s">
        <v>38</v>
      </c>
      <c r="C75" s="1095" t="s">
        <v>43</v>
      </c>
      <c r="D75" s="1064" t="s">
        <v>33</v>
      </c>
      <c r="E75" s="1096">
        <f>SUM(R75,P75,N75,L75)</f>
        <v>2</v>
      </c>
      <c r="F75" s="1097">
        <f>SUM(K75,M75,O75,Q75,S75)</f>
        <v>5.78</v>
      </c>
      <c r="G75" s="1180">
        <v>110000</v>
      </c>
      <c r="H75" s="1098" t="s">
        <v>145</v>
      </c>
      <c r="I75" s="1099" t="s">
        <v>17</v>
      </c>
      <c r="J75" s="224">
        <f>MMULT(F75,G75)</f>
        <v>635800</v>
      </c>
      <c r="K75" s="261"/>
      <c r="L75" s="656"/>
      <c r="M75" s="708"/>
      <c r="N75" s="696"/>
      <c r="O75" s="697"/>
      <c r="P75" s="698"/>
      <c r="Q75" s="245"/>
      <c r="R75" s="707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341"/>
      <c r="B76" s="700">
        <v>16</v>
      </c>
      <c r="C76" s="1095" t="s">
        <v>67</v>
      </c>
      <c r="D76" s="1072" t="s">
        <v>211</v>
      </c>
      <c r="E76" s="1100">
        <f t="shared" si="7"/>
        <v>4</v>
      </c>
      <c r="F76" s="1081">
        <f t="shared" ref="F76:F93" si="8">SUM(K76,M76,O76,Q76,S76)</f>
        <v>8.8000000000000007</v>
      </c>
      <c r="G76" s="203">
        <v>79000</v>
      </c>
      <c r="H76" s="1101" t="s">
        <v>144</v>
      </c>
      <c r="I76" s="1078" t="s">
        <v>17</v>
      </c>
      <c r="J76" s="153">
        <f t="shared" ref="J76:J98" si="9">MMULT(F76,G76)</f>
        <v>695200</v>
      </c>
      <c r="K76" s="93"/>
      <c r="L76" s="643"/>
      <c r="M76" s="154"/>
      <c r="N76" s="499"/>
      <c r="O76" s="184"/>
      <c r="P76" s="36"/>
      <c r="Q76" s="42"/>
      <c r="R76" s="500">
        <v>4</v>
      </c>
      <c r="S76" s="501">
        <f>MMULT(R76,2.2)</f>
        <v>8.8000000000000007</v>
      </c>
      <c r="T76" s="502"/>
      <c r="U76" s="109"/>
    </row>
    <row r="77" spans="1:21" s="151" customFormat="1" ht="18" customHeight="1">
      <c r="A77" s="1341"/>
      <c r="B77" s="847" t="s">
        <v>49</v>
      </c>
      <c r="C77" s="1095" t="s">
        <v>43</v>
      </c>
      <c r="D77" s="1087" t="s">
        <v>33</v>
      </c>
      <c r="E77" s="1102"/>
      <c r="F77" s="1103">
        <v>10</v>
      </c>
      <c r="G77" s="1015">
        <v>110000</v>
      </c>
      <c r="H77" s="1031" t="s">
        <v>189</v>
      </c>
      <c r="I77" s="1104" t="s">
        <v>17</v>
      </c>
      <c r="J77" s="44"/>
      <c r="K77" s="342"/>
      <c r="L77" s="957"/>
      <c r="M77" s="682"/>
      <c r="N77" s="958"/>
      <c r="O77" s="959"/>
      <c r="P77" s="960"/>
      <c r="Q77" s="961"/>
      <c r="R77" s="920"/>
      <c r="S77" s="962"/>
      <c r="T77" s="963"/>
      <c r="U77" s="183"/>
    </row>
    <row r="78" spans="1:21" s="151" customFormat="1" ht="18" customHeight="1">
      <c r="A78" s="1341"/>
      <c r="B78" s="847">
        <v>12</v>
      </c>
      <c r="C78" s="1105" t="s">
        <v>203</v>
      </c>
      <c r="D78" s="1072" t="s">
        <v>46</v>
      </c>
      <c r="E78" s="1102"/>
      <c r="F78" s="1103">
        <f>SUM(K78,M78,O78,Q78,S78)</f>
        <v>6.7480000000000002</v>
      </c>
      <c r="G78" s="1015">
        <v>85000</v>
      </c>
      <c r="H78" s="1073"/>
      <c r="I78" s="1104" t="s">
        <v>17</v>
      </c>
      <c r="J78" s="159">
        <f>MMULT(F78,G78)</f>
        <v>573580</v>
      </c>
      <c r="K78" s="221"/>
      <c r="L78" s="848"/>
      <c r="M78" s="849"/>
      <c r="N78" s="850"/>
      <c r="O78" s="851"/>
      <c r="P78" s="163"/>
      <c r="Q78" s="852"/>
      <c r="R78" s="223"/>
      <c r="S78" s="853">
        <v>6.7480000000000002</v>
      </c>
      <c r="T78" s="854"/>
      <c r="U78" s="212"/>
    </row>
    <row r="79" spans="1:21" s="20" customFormat="1" ht="18" customHeight="1">
      <c r="A79" s="1341"/>
      <c r="B79" s="700">
        <v>12</v>
      </c>
      <c r="C79" s="1095" t="s">
        <v>203</v>
      </c>
      <c r="D79" s="1087" t="s">
        <v>46</v>
      </c>
      <c r="E79" s="1100">
        <f t="shared" si="7"/>
        <v>2</v>
      </c>
      <c r="F79" s="1081">
        <f t="shared" si="8"/>
        <v>2.7360000000000002</v>
      </c>
      <c r="G79" s="203">
        <v>85000</v>
      </c>
      <c r="H79" s="1101" t="s">
        <v>86</v>
      </c>
      <c r="I79" s="1078" t="s">
        <v>17</v>
      </c>
      <c r="J79" s="153">
        <f t="shared" si="9"/>
        <v>232560.00000000003</v>
      </c>
      <c r="K79" s="93"/>
      <c r="L79" s="644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341"/>
      <c r="B80" s="700" t="s">
        <v>20</v>
      </c>
      <c r="C80" s="1095" t="s">
        <v>43</v>
      </c>
      <c r="D80" s="1087" t="s">
        <v>33</v>
      </c>
      <c r="E80" s="1100">
        <v>8</v>
      </c>
      <c r="F80" s="1081">
        <v>10</v>
      </c>
      <c r="G80" s="203">
        <v>97000</v>
      </c>
      <c r="H80" s="1031" t="s">
        <v>189</v>
      </c>
      <c r="I80" s="1078" t="s">
        <v>17</v>
      </c>
      <c r="J80" s="153">
        <f t="shared" si="9"/>
        <v>970000</v>
      </c>
      <c r="K80" s="93"/>
      <c r="L80" s="644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341"/>
      <c r="B81" s="700" t="s">
        <v>20</v>
      </c>
      <c r="C81" s="1095" t="s">
        <v>43</v>
      </c>
      <c r="D81" s="1087" t="s">
        <v>39</v>
      </c>
      <c r="E81" s="1100">
        <f>SUM(R81,P81,N81,L81)</f>
        <v>2</v>
      </c>
      <c r="F81" s="1081">
        <f>SUM(K81,M81,O81,Q81,S81)</f>
        <v>3.52</v>
      </c>
      <c r="G81" s="203">
        <v>97000</v>
      </c>
      <c r="H81" s="1101" t="s">
        <v>150</v>
      </c>
      <c r="I81" s="1078" t="s">
        <v>17</v>
      </c>
      <c r="J81" s="153">
        <f>MMULT(F81,G81)</f>
        <v>341440</v>
      </c>
      <c r="K81" s="93"/>
      <c r="L81" s="645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341"/>
      <c r="B82" s="700" t="s">
        <v>20</v>
      </c>
      <c r="C82" s="1095" t="s">
        <v>203</v>
      </c>
      <c r="D82" s="1087" t="s">
        <v>38</v>
      </c>
      <c r="E82" s="1100">
        <f t="shared" si="7"/>
        <v>10</v>
      </c>
      <c r="F82" s="1081">
        <f t="shared" si="8"/>
        <v>18.400000000000002</v>
      </c>
      <c r="G82" s="203">
        <v>85000</v>
      </c>
      <c r="H82" s="1101" t="s">
        <v>146</v>
      </c>
      <c r="I82" s="1078" t="s">
        <v>17</v>
      </c>
      <c r="J82" s="153">
        <f t="shared" si="9"/>
        <v>1564000.0000000002</v>
      </c>
      <c r="K82" s="93"/>
      <c r="L82" s="646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341"/>
      <c r="B83" s="700" t="s">
        <v>20</v>
      </c>
      <c r="C83" s="1095" t="s">
        <v>203</v>
      </c>
      <c r="D83" s="1087" t="s">
        <v>56</v>
      </c>
      <c r="E83" s="1100">
        <f>SUM(R83,P83,N83,L83)</f>
        <v>1</v>
      </c>
      <c r="F83" s="1081">
        <f>SUM(K83,M83,O83,Q83,S83)</f>
        <v>1.84</v>
      </c>
      <c r="G83" s="203">
        <v>85000</v>
      </c>
      <c r="H83" s="1101">
        <v>11.65</v>
      </c>
      <c r="I83" s="1078" t="s">
        <v>17</v>
      </c>
      <c r="J83" s="153">
        <f>MMULT(F83,G83)</f>
        <v>156400</v>
      </c>
      <c r="K83" s="93"/>
      <c r="L83" s="647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341"/>
      <c r="B84" s="700" t="s">
        <v>20</v>
      </c>
      <c r="C84" s="1095" t="s">
        <v>43</v>
      </c>
      <c r="D84" s="1087" t="s">
        <v>202</v>
      </c>
      <c r="E84" s="1100"/>
      <c r="F84" s="1081">
        <v>10</v>
      </c>
      <c r="G84" s="203">
        <v>97000</v>
      </c>
      <c r="H84" s="1101" t="s">
        <v>201</v>
      </c>
      <c r="I84" s="1078" t="s">
        <v>190</v>
      </c>
      <c r="J84" s="153"/>
      <c r="K84" s="93"/>
      <c r="L84" s="647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341"/>
      <c r="B85" s="700" t="s">
        <v>23</v>
      </c>
      <c r="C85" s="1095" t="s">
        <v>41</v>
      </c>
      <c r="D85" s="1087" t="s">
        <v>69</v>
      </c>
      <c r="E85" s="1100">
        <f t="shared" si="7"/>
        <v>3</v>
      </c>
      <c r="F85" s="1081">
        <f t="shared" si="8"/>
        <v>4.59</v>
      </c>
      <c r="G85" s="203">
        <v>94000</v>
      </c>
      <c r="H85" s="1101" t="s">
        <v>148</v>
      </c>
      <c r="I85" s="1078" t="s">
        <v>17</v>
      </c>
      <c r="J85" s="153">
        <f t="shared" si="9"/>
        <v>431460</v>
      </c>
      <c r="K85" s="93"/>
      <c r="L85" s="641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341"/>
      <c r="B86" s="700" t="s">
        <v>23</v>
      </c>
      <c r="C86" s="1095" t="s">
        <v>41</v>
      </c>
      <c r="D86" s="1087" t="s">
        <v>147</v>
      </c>
      <c r="E86" s="1100">
        <f t="shared" ref="E86:E96" si="10">SUM(R86,P86,N86,L86)</f>
        <v>13</v>
      </c>
      <c r="F86" s="1081">
        <f>SUM(K86,M86,O86,Q86,S86)</f>
        <v>19.5</v>
      </c>
      <c r="G86" s="203">
        <v>94000</v>
      </c>
      <c r="H86" s="1101" t="s">
        <v>174</v>
      </c>
      <c r="I86" s="1078" t="s">
        <v>17</v>
      </c>
      <c r="J86" s="153">
        <f>MMULT(F86,G86)</f>
        <v>1833000</v>
      </c>
      <c r="K86" s="93"/>
      <c r="L86" s="679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341"/>
      <c r="B87" s="700" t="s">
        <v>23</v>
      </c>
      <c r="C87" s="1095" t="s">
        <v>41</v>
      </c>
      <c r="D87" s="1087" t="s">
        <v>38</v>
      </c>
      <c r="E87" s="1100">
        <f t="shared" si="10"/>
        <v>8</v>
      </c>
      <c r="F87" s="1081">
        <f t="shared" si="8"/>
        <v>9.6</v>
      </c>
      <c r="G87" s="203">
        <v>82000</v>
      </c>
      <c r="H87" s="1101" t="s">
        <v>149</v>
      </c>
      <c r="I87" s="1078" t="s">
        <v>17</v>
      </c>
      <c r="J87" s="153">
        <f t="shared" si="9"/>
        <v>787200</v>
      </c>
      <c r="K87" s="93"/>
      <c r="L87" s="644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341"/>
      <c r="B88" s="840" t="s">
        <v>23</v>
      </c>
      <c r="C88" s="1105" t="s">
        <v>43</v>
      </c>
      <c r="D88" s="1083" t="s">
        <v>69</v>
      </c>
      <c r="E88" s="1106"/>
      <c r="F88" s="1107">
        <v>30</v>
      </c>
      <c r="G88" s="1178">
        <v>97000</v>
      </c>
      <c r="H88" s="1073" t="s">
        <v>189</v>
      </c>
      <c r="I88" s="1108" t="s">
        <v>190</v>
      </c>
      <c r="J88" s="44"/>
      <c r="K88" s="342"/>
      <c r="L88" s="645"/>
      <c r="M88" s="682"/>
      <c r="N88" s="841"/>
      <c r="O88" s="842"/>
      <c r="P88" s="249"/>
      <c r="Q88" s="843"/>
      <c r="R88" s="844"/>
      <c r="S88" s="845"/>
      <c r="T88" s="846"/>
      <c r="U88" s="183"/>
    </row>
    <row r="89" spans="1:21" s="151" customFormat="1" ht="18" customHeight="1">
      <c r="A89" s="1341"/>
      <c r="B89" s="740" t="s">
        <v>23</v>
      </c>
      <c r="C89" s="1109" t="s">
        <v>199</v>
      </c>
      <c r="D89" s="1110" t="s">
        <v>38</v>
      </c>
      <c r="E89" s="1111"/>
      <c r="F89" s="1112">
        <v>27</v>
      </c>
      <c r="G89" s="1179">
        <v>75000</v>
      </c>
      <c r="H89" s="1113"/>
      <c r="I89" s="1114" t="s">
        <v>17</v>
      </c>
      <c r="J89" s="44"/>
      <c r="K89" s="342"/>
      <c r="L89" s="645"/>
      <c r="M89" s="682"/>
      <c r="N89" s="841"/>
      <c r="O89" s="842"/>
      <c r="P89" s="249"/>
      <c r="Q89" s="843"/>
      <c r="R89" s="844"/>
      <c r="S89" s="845"/>
      <c r="T89" s="846"/>
      <c r="U89" s="183"/>
    </row>
    <row r="90" spans="1:21" s="151" customFormat="1" ht="18" customHeight="1">
      <c r="A90" s="1341"/>
      <c r="B90" s="840" t="s">
        <v>51</v>
      </c>
      <c r="C90" s="1115" t="s">
        <v>203</v>
      </c>
      <c r="D90" s="1083" t="s">
        <v>46</v>
      </c>
      <c r="E90" s="1106">
        <f t="shared" si="10"/>
        <v>1</v>
      </c>
      <c r="F90" s="1107">
        <f t="shared" si="8"/>
        <v>1.2689999999999999</v>
      </c>
      <c r="G90" s="1178">
        <v>85000</v>
      </c>
      <c r="H90" s="1085"/>
      <c r="I90" s="1108" t="s">
        <v>17</v>
      </c>
      <c r="J90" s="44">
        <f t="shared" si="9"/>
        <v>107864.99999999999</v>
      </c>
      <c r="K90" s="342"/>
      <c r="L90" s="645"/>
      <c r="M90" s="682"/>
      <c r="N90" s="841"/>
      <c r="O90" s="842"/>
      <c r="P90" s="249"/>
      <c r="Q90" s="843"/>
      <c r="R90" s="844">
        <v>1</v>
      </c>
      <c r="S90" s="845">
        <v>1.2689999999999999</v>
      </c>
      <c r="T90" s="846"/>
      <c r="U90" s="183"/>
    </row>
    <row r="91" spans="1:21" s="151" customFormat="1" ht="18" customHeight="1">
      <c r="A91" s="1341"/>
      <c r="B91" s="740" t="s">
        <v>51</v>
      </c>
      <c r="C91" s="1109" t="s">
        <v>41</v>
      </c>
      <c r="D91" s="1110" t="s">
        <v>38</v>
      </c>
      <c r="E91" s="1111">
        <f t="shared" si="10"/>
        <v>1</v>
      </c>
      <c r="F91" s="1112">
        <f t="shared" si="8"/>
        <v>1.35</v>
      </c>
      <c r="G91" s="1179">
        <v>86000</v>
      </c>
      <c r="H91" s="1113">
        <v>11.65</v>
      </c>
      <c r="I91" s="1114" t="s">
        <v>17</v>
      </c>
      <c r="J91" s="66">
        <f t="shared" si="9"/>
        <v>116100.00000000001</v>
      </c>
      <c r="K91" s="94"/>
      <c r="L91" s="741"/>
      <c r="M91" s="742"/>
      <c r="N91" s="743"/>
      <c r="O91" s="744"/>
      <c r="P91" s="50"/>
      <c r="Q91" s="551"/>
      <c r="R91" s="54">
        <v>1</v>
      </c>
      <c r="S91" s="745">
        <v>1.35</v>
      </c>
      <c r="T91" s="746"/>
      <c r="U91" s="181"/>
    </row>
    <row r="92" spans="1:21" s="151" customFormat="1" ht="18" customHeight="1">
      <c r="A92" s="1341"/>
      <c r="B92" s="847" t="s">
        <v>24</v>
      </c>
      <c r="C92" s="1105" t="s">
        <v>43</v>
      </c>
      <c r="D92" s="1072" t="s">
        <v>56</v>
      </c>
      <c r="E92" s="1102"/>
      <c r="F92" s="1103">
        <v>32</v>
      </c>
      <c r="G92" s="1015">
        <v>97000</v>
      </c>
      <c r="H92" s="1073" t="s">
        <v>189</v>
      </c>
      <c r="I92" s="1104" t="s">
        <v>190</v>
      </c>
      <c r="J92" s="159"/>
      <c r="K92" s="221"/>
      <c r="L92" s="647"/>
      <c r="M92" s="849"/>
      <c r="N92" s="964"/>
      <c r="O92" s="965"/>
      <c r="P92" s="130"/>
      <c r="Q92" s="132"/>
      <c r="R92" s="685"/>
      <c r="S92" s="966"/>
      <c r="T92" s="357"/>
      <c r="U92" s="212"/>
    </row>
    <row r="93" spans="1:21" s="106" customFormat="1" ht="18" customHeight="1">
      <c r="A93" s="1341"/>
      <c r="B93" s="305" t="s">
        <v>24</v>
      </c>
      <c r="C93" s="1105" t="s">
        <v>203</v>
      </c>
      <c r="D93" s="1072" t="s">
        <v>38</v>
      </c>
      <c r="E93" s="1116">
        <f t="shared" si="10"/>
        <v>27</v>
      </c>
      <c r="F93" s="1103">
        <f t="shared" si="8"/>
        <v>33.75</v>
      </c>
      <c r="G93" s="1015">
        <v>85000</v>
      </c>
      <c r="H93" s="1117" t="s">
        <v>180</v>
      </c>
      <c r="I93" s="1104" t="s">
        <v>17</v>
      </c>
      <c r="J93" s="159">
        <f>MMULT(F93,G93)</f>
        <v>2868750</v>
      </c>
      <c r="K93" s="307"/>
      <c r="L93" s="648"/>
      <c r="M93" s="160"/>
      <c r="N93" s="161"/>
      <c r="O93" s="162"/>
      <c r="P93" s="163"/>
      <c r="Q93" s="164"/>
      <c r="R93" s="531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341"/>
      <c r="B94" s="305" t="s">
        <v>24</v>
      </c>
      <c r="C94" s="1105" t="s">
        <v>203</v>
      </c>
      <c r="D94" s="1072" t="s">
        <v>38</v>
      </c>
      <c r="E94" s="1116">
        <f t="shared" si="10"/>
        <v>4</v>
      </c>
      <c r="F94" s="1103">
        <f>SUM(K94,M94,O94,Q94,S94)</f>
        <v>5</v>
      </c>
      <c r="G94" s="1015">
        <v>65000</v>
      </c>
      <c r="H94" s="1073" t="s">
        <v>181</v>
      </c>
      <c r="I94" s="1104" t="s">
        <v>17</v>
      </c>
      <c r="J94" s="159">
        <f>MMULT(F94,G94)</f>
        <v>325000</v>
      </c>
      <c r="K94" s="307"/>
      <c r="L94" s="648"/>
      <c r="M94" s="160"/>
      <c r="N94" s="161"/>
      <c r="O94" s="162"/>
      <c r="P94" s="163"/>
      <c r="Q94" s="164"/>
      <c r="R94" s="531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341"/>
      <c r="B95" s="305" t="s">
        <v>24</v>
      </c>
      <c r="C95" s="1105" t="s">
        <v>43</v>
      </c>
      <c r="D95" s="1072" t="s">
        <v>200</v>
      </c>
      <c r="E95" s="1116"/>
      <c r="F95" s="1103">
        <v>38</v>
      </c>
      <c r="G95" s="1015">
        <v>97000</v>
      </c>
      <c r="H95" s="1073" t="s">
        <v>201</v>
      </c>
      <c r="I95" s="1104" t="s">
        <v>190</v>
      </c>
      <c r="J95" s="159"/>
      <c r="K95" s="307"/>
      <c r="L95" s="648"/>
      <c r="M95" s="160"/>
      <c r="N95" s="161"/>
      <c r="O95" s="162"/>
      <c r="P95" s="163"/>
      <c r="Q95" s="164"/>
      <c r="R95" s="531"/>
      <c r="S95" s="173"/>
      <c r="T95" s="357"/>
      <c r="U95" s="212"/>
    </row>
    <row r="96" spans="1:21" s="106" customFormat="1" ht="18" customHeight="1">
      <c r="A96" s="1341"/>
      <c r="B96" s="305" t="s">
        <v>24</v>
      </c>
      <c r="C96" s="1105" t="s">
        <v>18</v>
      </c>
      <c r="D96" s="1066" t="s">
        <v>36</v>
      </c>
      <c r="E96" s="1116">
        <f t="shared" si="10"/>
        <v>35</v>
      </c>
      <c r="F96" s="1103">
        <f>SUM(K96,M96,O96,Q96,S96)</f>
        <v>42</v>
      </c>
      <c r="G96" s="1015">
        <v>69000</v>
      </c>
      <c r="H96" s="1073" t="s">
        <v>151</v>
      </c>
      <c r="I96" s="1104" t="s">
        <v>17</v>
      </c>
      <c r="J96" s="159">
        <f>MMULT(F96,G96)</f>
        <v>2898000</v>
      </c>
      <c r="K96" s="307"/>
      <c r="L96" s="648"/>
      <c r="M96" s="160"/>
      <c r="N96" s="161"/>
      <c r="O96" s="162"/>
      <c r="P96" s="163"/>
      <c r="Q96" s="164"/>
      <c r="R96" s="635">
        <v>35</v>
      </c>
      <c r="S96" s="636">
        <f>MMULT(R96,1.2)</f>
        <v>42</v>
      </c>
      <c r="T96" s="357"/>
      <c r="U96" s="212"/>
    </row>
    <row r="97" spans="1:21" s="20" customFormat="1" ht="18" customHeight="1">
      <c r="A97" s="1341"/>
      <c r="B97" s="306" t="s">
        <v>24</v>
      </c>
      <c r="C97" s="1118" t="s">
        <v>41</v>
      </c>
      <c r="D97" s="1066" t="s">
        <v>69</v>
      </c>
      <c r="E97" s="1119">
        <f t="shared" ref="E97:E103" si="11">SUM(R97,P97,N97,L97)</f>
        <v>31</v>
      </c>
      <c r="F97" s="1120">
        <f>SUM(K97,M97,O97,Q97,S97)</f>
        <v>40.92</v>
      </c>
      <c r="G97" s="284">
        <v>79000</v>
      </c>
      <c r="H97" s="1121" t="s">
        <v>127</v>
      </c>
      <c r="I97" s="1070" t="s">
        <v>17</v>
      </c>
      <c r="J97" s="141">
        <f t="shared" si="9"/>
        <v>3232680</v>
      </c>
      <c r="K97" s="150"/>
      <c r="L97" s="649"/>
      <c r="M97" s="143"/>
      <c r="N97" s="144"/>
      <c r="O97" s="145"/>
      <c r="P97" s="146"/>
      <c r="Q97" s="147"/>
      <c r="R97" s="482">
        <v>31</v>
      </c>
      <c r="S97" s="172">
        <f>MMULT(R97,1.32)</f>
        <v>40.92</v>
      </c>
      <c r="T97" s="483"/>
      <c r="U97" s="213"/>
    </row>
    <row r="98" spans="1:21" s="151" customFormat="1" ht="18" customHeight="1" thickBot="1">
      <c r="A98" s="1342"/>
      <c r="B98" s="529" t="s">
        <v>22</v>
      </c>
      <c r="C98" s="1122" t="s">
        <v>18</v>
      </c>
      <c r="D98" s="1090"/>
      <c r="E98" s="1123">
        <f t="shared" si="11"/>
        <v>12</v>
      </c>
      <c r="F98" s="1124">
        <f>SUM(K98,M98,O98,Q98,S98)</f>
        <v>10.44</v>
      </c>
      <c r="G98" s="904">
        <v>69000</v>
      </c>
      <c r="H98" s="1125" t="s">
        <v>152</v>
      </c>
      <c r="I98" s="1094" t="s">
        <v>17</v>
      </c>
      <c r="J98" s="215">
        <f t="shared" si="9"/>
        <v>720360</v>
      </c>
      <c r="K98" s="701"/>
      <c r="L98" s="702"/>
      <c r="M98" s="703"/>
      <c r="N98" s="216"/>
      <c r="O98" s="217"/>
      <c r="P98" s="704"/>
      <c r="Q98" s="530"/>
      <c r="R98" s="705">
        <v>12</v>
      </c>
      <c r="S98" s="255">
        <f>MMULT(R98,0.87)</f>
        <v>10.44</v>
      </c>
      <c r="T98" s="484"/>
      <c r="U98" s="706"/>
    </row>
    <row r="99" spans="1:21" s="151" customFormat="1" ht="18" customHeight="1" thickBot="1">
      <c r="A99" s="1338">
        <v>426</v>
      </c>
      <c r="B99" s="946" t="s">
        <v>214</v>
      </c>
      <c r="C99" s="1188" t="s">
        <v>42</v>
      </c>
      <c r="D99" s="1189" t="s">
        <v>38</v>
      </c>
      <c r="E99" s="1190"/>
      <c r="F99" s="1191">
        <v>25</v>
      </c>
      <c r="G99" s="1180">
        <v>135000</v>
      </c>
      <c r="H99" s="1192"/>
      <c r="I99" s="1193" t="s">
        <v>17</v>
      </c>
      <c r="J99" s="44"/>
      <c r="K99" s="1184"/>
      <c r="L99" s="957"/>
      <c r="M99" s="1185"/>
      <c r="N99" s="721"/>
      <c r="O99" s="722"/>
      <c r="P99" s="960"/>
      <c r="Q99" s="1186"/>
      <c r="R99" s="1187"/>
      <c r="S99" s="726"/>
      <c r="T99" s="963"/>
      <c r="U99" s="183"/>
    </row>
    <row r="100" spans="1:21" s="20" customFormat="1" ht="18" customHeight="1">
      <c r="A100" s="1338"/>
      <c r="B100" s="192" t="s">
        <v>49</v>
      </c>
      <c r="C100" s="540" t="s">
        <v>42</v>
      </c>
      <c r="D100" s="981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71" t="s">
        <v>50</v>
      </c>
      <c r="I100" s="453" t="s">
        <v>17</v>
      </c>
      <c r="J100" s="224">
        <f t="shared" ref="J100:J144" si="13">MMULT(F100,G100)</f>
        <v>151800</v>
      </c>
      <c r="K100" s="95"/>
      <c r="L100" s="650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338"/>
      <c r="B101" s="192" t="s">
        <v>20</v>
      </c>
      <c r="C101" s="540" t="s">
        <v>203</v>
      </c>
      <c r="D101" s="981" t="s">
        <v>38</v>
      </c>
      <c r="E101" s="197">
        <v>2</v>
      </c>
      <c r="F101" s="198">
        <v>2.94</v>
      </c>
      <c r="G101" s="282">
        <v>85000</v>
      </c>
      <c r="H101" s="471" t="s">
        <v>219</v>
      </c>
      <c r="I101" s="453" t="s">
        <v>17</v>
      </c>
      <c r="J101" s="159">
        <f>MMULT(F101,G101)</f>
        <v>249900</v>
      </c>
      <c r="K101" s="166"/>
      <c r="L101" s="647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338"/>
      <c r="B102" s="193" t="s">
        <v>23</v>
      </c>
      <c r="C102" s="541" t="s">
        <v>42</v>
      </c>
      <c r="D102" s="982"/>
      <c r="E102" s="138">
        <f t="shared" si="11"/>
        <v>1</v>
      </c>
      <c r="F102" s="112">
        <f t="shared" si="12"/>
        <v>1.24</v>
      </c>
      <c r="G102" s="519">
        <v>125000</v>
      </c>
      <c r="H102" s="472">
        <v>12.11</v>
      </c>
      <c r="I102" s="449" t="s">
        <v>17</v>
      </c>
      <c r="J102" s="141">
        <f t="shared" si="13"/>
        <v>155000</v>
      </c>
      <c r="K102" s="142"/>
      <c r="L102" s="651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338"/>
      <c r="B103" s="193" t="s">
        <v>23</v>
      </c>
      <c r="C103" s="541" t="s">
        <v>203</v>
      </c>
      <c r="D103" s="982" t="s">
        <v>38</v>
      </c>
      <c r="E103" s="138">
        <f t="shared" si="11"/>
        <v>6</v>
      </c>
      <c r="F103" s="112">
        <f t="shared" si="12"/>
        <v>7.1999999999999993</v>
      </c>
      <c r="G103" s="519">
        <v>85000</v>
      </c>
      <c r="H103" s="472" t="s">
        <v>161</v>
      </c>
      <c r="I103" s="449" t="s">
        <v>17</v>
      </c>
      <c r="J103" s="141">
        <f t="shared" si="13"/>
        <v>611999.99999999988</v>
      </c>
      <c r="K103" s="142"/>
      <c r="L103" s="651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338"/>
      <c r="B104" s="193" t="s">
        <v>23</v>
      </c>
      <c r="C104" s="541" t="s">
        <v>203</v>
      </c>
      <c r="D104" s="982" t="s">
        <v>46</v>
      </c>
      <c r="E104" s="138">
        <f>SUM(R104,P104,N104,L104)</f>
        <v>2</v>
      </c>
      <c r="F104" s="112">
        <f>SUM(K104,M104,O104,Q104,S104)</f>
        <v>1.85</v>
      </c>
      <c r="G104" s="519">
        <v>79000</v>
      </c>
      <c r="H104" s="472" t="s">
        <v>62</v>
      </c>
      <c r="I104" s="449" t="s">
        <v>17</v>
      </c>
      <c r="J104" s="141">
        <f>MMULT(F104,G104)</f>
        <v>146150</v>
      </c>
      <c r="K104" s="142"/>
      <c r="L104" s="651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338"/>
      <c r="B105" s="193" t="s">
        <v>23</v>
      </c>
      <c r="C105" s="541" t="s">
        <v>203</v>
      </c>
      <c r="D105" s="982" t="s">
        <v>38</v>
      </c>
      <c r="E105" s="138"/>
      <c r="F105" s="112">
        <v>60</v>
      </c>
      <c r="G105" s="519">
        <v>79000</v>
      </c>
      <c r="H105" s="472"/>
      <c r="I105" s="449" t="s">
        <v>17</v>
      </c>
      <c r="J105" s="141">
        <f t="shared" si="13"/>
        <v>4740000</v>
      </c>
      <c r="K105" s="142"/>
      <c r="L105" s="651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338"/>
      <c r="B106" s="193" t="s">
        <v>23</v>
      </c>
      <c r="C106" s="541" t="s">
        <v>203</v>
      </c>
      <c r="D106" s="982" t="s">
        <v>38</v>
      </c>
      <c r="E106" s="138"/>
      <c r="F106" s="112">
        <f>SUM(K106,M106,O106,Q106,S106)</f>
        <v>0.95</v>
      </c>
      <c r="G106" s="519">
        <v>84000</v>
      </c>
      <c r="H106" s="472"/>
      <c r="I106" s="449" t="s">
        <v>17</v>
      </c>
      <c r="J106" s="141">
        <f>MMULT(F106,G106)</f>
        <v>79800</v>
      </c>
      <c r="K106" s="142"/>
      <c r="L106" s="651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338"/>
      <c r="B107" s="193" t="s">
        <v>51</v>
      </c>
      <c r="C107" s="541" t="s">
        <v>203</v>
      </c>
      <c r="D107" s="982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9">
        <v>84000</v>
      </c>
      <c r="H107" s="472" t="s">
        <v>159</v>
      </c>
      <c r="I107" s="449" t="s">
        <v>17</v>
      </c>
      <c r="J107" s="141">
        <f>MMULT(F107,G107)</f>
        <v>277200</v>
      </c>
      <c r="K107" s="142"/>
      <c r="L107" s="651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338"/>
      <c r="B108" s="194" t="s">
        <v>24</v>
      </c>
      <c r="C108" s="541" t="s">
        <v>60</v>
      </c>
      <c r="D108" s="982" t="s">
        <v>36</v>
      </c>
      <c r="E108" s="138">
        <f t="shared" si="14"/>
        <v>1</v>
      </c>
      <c r="F108" s="112">
        <f t="shared" si="12"/>
        <v>0.8</v>
      </c>
      <c r="G108" s="519">
        <v>65000</v>
      </c>
      <c r="H108" s="472">
        <v>8.9700000000000006</v>
      </c>
      <c r="I108" s="449" t="s">
        <v>17</v>
      </c>
      <c r="J108" s="141">
        <f t="shared" si="13"/>
        <v>52000</v>
      </c>
      <c r="K108" s="150"/>
      <c r="L108" s="651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338"/>
      <c r="B109" s="194" t="s">
        <v>24</v>
      </c>
      <c r="C109" s="541" t="s">
        <v>203</v>
      </c>
      <c r="D109" s="983" t="s">
        <v>53</v>
      </c>
      <c r="E109" s="138">
        <f t="shared" si="14"/>
        <v>16</v>
      </c>
      <c r="F109" s="112">
        <f t="shared" si="12"/>
        <v>14.24</v>
      </c>
      <c r="G109" s="519">
        <v>86000</v>
      </c>
      <c r="H109" s="472" t="s">
        <v>162</v>
      </c>
      <c r="I109" s="449" t="s">
        <v>17</v>
      </c>
      <c r="J109" s="141">
        <f t="shared" si="13"/>
        <v>1224640</v>
      </c>
      <c r="K109" s="150"/>
      <c r="L109" s="651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338"/>
      <c r="B110" s="194" t="s">
        <v>24</v>
      </c>
      <c r="C110" s="541" t="s">
        <v>203</v>
      </c>
      <c r="D110" s="982" t="s">
        <v>39</v>
      </c>
      <c r="E110" s="138">
        <f t="shared" si="14"/>
        <v>8</v>
      </c>
      <c r="F110" s="112">
        <f t="shared" si="12"/>
        <v>7.12</v>
      </c>
      <c r="G110" s="519">
        <v>84000</v>
      </c>
      <c r="H110" s="472" t="s">
        <v>158</v>
      </c>
      <c r="I110" s="449" t="s">
        <v>17</v>
      </c>
      <c r="J110" s="141">
        <f t="shared" si="13"/>
        <v>598080</v>
      </c>
      <c r="K110" s="218"/>
      <c r="L110" s="651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338"/>
      <c r="B111" s="194" t="s">
        <v>24</v>
      </c>
      <c r="C111" s="541" t="s">
        <v>203</v>
      </c>
      <c r="D111" s="982" t="s">
        <v>38</v>
      </c>
      <c r="E111" s="138">
        <f t="shared" si="14"/>
        <v>6</v>
      </c>
      <c r="F111" s="112">
        <f>SUM(K111,M111,O111,Q111,S111)</f>
        <v>5.6999999999999993</v>
      </c>
      <c r="G111" s="519">
        <v>82000</v>
      </c>
      <c r="H111" s="472" t="s">
        <v>163</v>
      </c>
      <c r="I111" s="449" t="s">
        <v>17</v>
      </c>
      <c r="J111" s="141">
        <f>MMULT(F111,G111)</f>
        <v>467399.99999999994</v>
      </c>
      <c r="K111" s="218"/>
      <c r="L111" s="651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338"/>
      <c r="B112" s="194" t="s">
        <v>24</v>
      </c>
      <c r="C112" s="541" t="s">
        <v>203</v>
      </c>
      <c r="D112" s="982" t="s">
        <v>36</v>
      </c>
      <c r="E112" s="138">
        <f t="shared" si="14"/>
        <v>6</v>
      </c>
      <c r="F112" s="112">
        <f>SUM(K112,M112,O112,Q112,S112)</f>
        <v>5.82</v>
      </c>
      <c r="G112" s="519">
        <v>84000</v>
      </c>
      <c r="H112" s="472" t="s">
        <v>160</v>
      </c>
      <c r="I112" s="449" t="s">
        <v>17</v>
      </c>
      <c r="J112" s="141">
        <f>MMULT(F112,G112)</f>
        <v>488880</v>
      </c>
      <c r="K112" s="218"/>
      <c r="L112" s="651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338"/>
      <c r="B113" s="190">
        <v>8</v>
      </c>
      <c r="C113" s="537" t="s">
        <v>18</v>
      </c>
      <c r="D113" s="975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6" t="s">
        <v>82</v>
      </c>
      <c r="I113" s="450" t="s">
        <v>17</v>
      </c>
      <c r="J113" s="153">
        <f t="shared" si="13"/>
        <v>100890</v>
      </c>
      <c r="K113" s="93"/>
      <c r="L113" s="652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338"/>
      <c r="B114" s="193" t="s">
        <v>21</v>
      </c>
      <c r="C114" s="541" t="s">
        <v>203</v>
      </c>
      <c r="D114" s="982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9">
        <v>84000</v>
      </c>
      <c r="H114" s="472"/>
      <c r="I114" s="449" t="s">
        <v>17</v>
      </c>
      <c r="J114" s="141">
        <f>MMULT(F114,G114)</f>
        <v>140448</v>
      </c>
      <c r="K114" s="142"/>
      <c r="L114" s="651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7"/>
      <c r="U114" s="183"/>
    </row>
    <row r="115" spans="1:21" s="20" customFormat="1" ht="18" customHeight="1" thickBot="1">
      <c r="A115" s="1339"/>
      <c r="B115" s="195" t="s">
        <v>21</v>
      </c>
      <c r="C115" s="539" t="s">
        <v>18</v>
      </c>
      <c r="D115" s="970" t="s">
        <v>36</v>
      </c>
      <c r="E115" s="199">
        <f t="shared" si="16"/>
        <v>4</v>
      </c>
      <c r="F115" s="228">
        <f t="shared" si="15"/>
        <v>3.24</v>
      </c>
      <c r="G115" s="1182">
        <v>57000</v>
      </c>
      <c r="H115" s="473" t="s">
        <v>157</v>
      </c>
      <c r="I115" s="451" t="s">
        <v>17</v>
      </c>
      <c r="J115" s="44">
        <f t="shared" si="13"/>
        <v>184680</v>
      </c>
      <c r="K115" s="342"/>
      <c r="L115" s="662"/>
      <c r="M115" s="682"/>
      <c r="N115" s="721"/>
      <c r="O115" s="722"/>
      <c r="P115" s="723"/>
      <c r="Q115" s="724"/>
      <c r="R115" s="725">
        <v>4</v>
      </c>
      <c r="S115" s="726">
        <v>3.24</v>
      </c>
      <c r="T115" s="727"/>
      <c r="U115" s="183"/>
    </row>
    <row r="116" spans="1:21" s="151" customFormat="1" ht="18" customHeight="1">
      <c r="A116" s="1343">
        <v>377</v>
      </c>
      <c r="B116" s="946" t="s">
        <v>23</v>
      </c>
      <c r="C116" s="1126" t="s">
        <v>203</v>
      </c>
      <c r="D116" s="1064" t="s">
        <v>38</v>
      </c>
      <c r="E116" s="1127">
        <f t="shared" si="16"/>
        <v>1</v>
      </c>
      <c r="F116" s="1097">
        <f>SUM(S116,Q116,O116,M116,K116)</f>
        <v>1.054</v>
      </c>
      <c r="G116" s="1181">
        <v>79000</v>
      </c>
      <c r="H116" s="1128" t="s">
        <v>68</v>
      </c>
      <c r="I116" s="1129" t="s">
        <v>17</v>
      </c>
      <c r="J116" s="224">
        <f t="shared" si="13"/>
        <v>83266</v>
      </c>
      <c r="K116" s="261"/>
      <c r="L116" s="653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344"/>
      <c r="B117" s="766" t="s">
        <v>23</v>
      </c>
      <c r="C117" s="1118" t="s">
        <v>26</v>
      </c>
      <c r="D117" s="1066" t="s">
        <v>36</v>
      </c>
      <c r="E117" s="1119">
        <f t="shared" si="16"/>
        <v>1</v>
      </c>
      <c r="F117" s="1120">
        <f>SUM(K117,M117,O117,Q117,S117)</f>
        <v>0.7</v>
      </c>
      <c r="G117" s="519">
        <v>50000</v>
      </c>
      <c r="H117" s="1069">
        <v>10.68</v>
      </c>
      <c r="I117" s="1130" t="s">
        <v>17</v>
      </c>
      <c r="J117" s="728">
        <f>MMULT(F117,G117)</f>
        <v>35000</v>
      </c>
      <c r="K117" s="729"/>
      <c r="L117" s="730"/>
      <c r="M117" s="731"/>
      <c r="N117" s="732"/>
      <c r="O117" s="733"/>
      <c r="P117" s="734"/>
      <c r="Q117" s="735"/>
      <c r="R117" s="736">
        <v>1</v>
      </c>
      <c r="S117" s="737">
        <v>0.7</v>
      </c>
      <c r="T117" s="738"/>
      <c r="U117" s="739"/>
    </row>
    <row r="118" spans="1:21" s="151" customFormat="1" ht="18" customHeight="1" thickBot="1">
      <c r="A118" s="1345"/>
      <c r="B118" s="562" t="s">
        <v>24</v>
      </c>
      <c r="C118" s="1122" t="s">
        <v>203</v>
      </c>
      <c r="D118" s="1090" t="s">
        <v>38</v>
      </c>
      <c r="E118" s="1123">
        <v>11</v>
      </c>
      <c r="F118" s="1124">
        <v>10</v>
      </c>
      <c r="G118" s="1001">
        <v>79000</v>
      </c>
      <c r="H118" s="1093"/>
      <c r="I118" s="1131" t="s">
        <v>17</v>
      </c>
      <c r="J118" s="44"/>
      <c r="K118" s="941"/>
      <c r="L118" s="662"/>
      <c r="M118" s="942"/>
      <c r="N118" s="721"/>
      <c r="O118" s="722"/>
      <c r="P118" s="915"/>
      <c r="Q118" s="843"/>
      <c r="R118" s="943"/>
      <c r="S118" s="726"/>
      <c r="T118" s="944"/>
      <c r="U118" s="251"/>
    </row>
    <row r="119" spans="1:21" s="20" customFormat="1" ht="18" customHeight="1">
      <c r="A119" s="1350">
        <v>325</v>
      </c>
      <c r="B119" s="1227">
        <v>22</v>
      </c>
      <c r="C119" s="542" t="s">
        <v>42</v>
      </c>
      <c r="D119" s="974" t="s">
        <v>38</v>
      </c>
      <c r="E119" s="1228">
        <f t="shared" si="16"/>
        <v>1</v>
      </c>
      <c r="F119" s="1229">
        <f t="shared" si="15"/>
        <v>1.1120000000000001</v>
      </c>
      <c r="G119" s="1181">
        <v>115000</v>
      </c>
      <c r="H119" s="1230" t="s">
        <v>31</v>
      </c>
      <c r="I119" s="945" t="s">
        <v>17</v>
      </c>
      <c r="J119" s="159">
        <f t="shared" si="13"/>
        <v>127880.00000000001</v>
      </c>
      <c r="K119" s="166"/>
      <c r="L119" s="641"/>
      <c r="M119" s="129"/>
      <c r="N119" s="130"/>
      <c r="O119" s="131"/>
      <c r="P119" s="128"/>
      <c r="Q119" s="132"/>
      <c r="R119" s="527">
        <v>1</v>
      </c>
      <c r="S119" s="528">
        <v>1.1120000000000001</v>
      </c>
      <c r="T119" s="127"/>
      <c r="U119" s="212"/>
    </row>
    <row r="120" spans="1:21" s="20" customFormat="1" ht="18" customHeight="1">
      <c r="A120" s="1351"/>
      <c r="B120" s="1223">
        <v>20</v>
      </c>
      <c r="C120" s="537" t="s">
        <v>42</v>
      </c>
      <c r="D120" s="976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6" t="s">
        <v>92</v>
      </c>
      <c r="I120" s="1231" t="s">
        <v>17</v>
      </c>
      <c r="J120" s="153">
        <f t="shared" si="13"/>
        <v>227240</v>
      </c>
      <c r="K120" s="419"/>
      <c r="L120" s="655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351"/>
      <c r="B121" s="1223">
        <v>20</v>
      </c>
      <c r="C121" s="537" t="s">
        <v>42</v>
      </c>
      <c r="D121" s="976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6">
        <v>10.61</v>
      </c>
      <c r="I121" s="1231" t="s">
        <v>17</v>
      </c>
      <c r="J121" s="153">
        <f t="shared" si="13"/>
        <v>172500</v>
      </c>
      <c r="K121" s="419"/>
      <c r="L121" s="655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351"/>
      <c r="B122" s="1223" t="s">
        <v>49</v>
      </c>
      <c r="C122" s="537" t="s">
        <v>42</v>
      </c>
      <c r="D122" s="976" t="s">
        <v>39</v>
      </c>
      <c r="E122" s="171"/>
      <c r="F122" s="168">
        <f>SUM(K122,M122,O122,Q122,S122)</f>
        <v>10</v>
      </c>
      <c r="G122" s="201">
        <v>115000</v>
      </c>
      <c r="H122" s="466"/>
      <c r="I122" s="1231" t="s">
        <v>17</v>
      </c>
      <c r="J122" s="153">
        <f>MMULT(F122,G122)</f>
        <v>1150000</v>
      </c>
      <c r="K122" s="419"/>
      <c r="L122" s="655"/>
      <c r="M122" s="43"/>
      <c r="N122" s="152"/>
      <c r="O122" s="27"/>
      <c r="P122" s="158"/>
      <c r="Q122" s="155"/>
      <c r="R122" s="820"/>
      <c r="S122" s="821">
        <v>10</v>
      </c>
      <c r="T122" s="182"/>
      <c r="U122" s="183"/>
    </row>
    <row r="123" spans="1:21" s="151" customFormat="1" ht="18" customHeight="1">
      <c r="A123" s="1351"/>
      <c r="B123" s="1223" t="s">
        <v>20</v>
      </c>
      <c r="C123" s="537" t="s">
        <v>42</v>
      </c>
      <c r="D123" s="976" t="s">
        <v>194</v>
      </c>
      <c r="E123" s="171"/>
      <c r="F123" s="168">
        <v>40</v>
      </c>
      <c r="G123" s="201">
        <v>135000</v>
      </c>
      <c r="H123" s="466"/>
      <c r="I123" s="1231" t="s">
        <v>17</v>
      </c>
      <c r="J123" s="153"/>
      <c r="K123" s="419"/>
      <c r="L123" s="655"/>
      <c r="M123" s="43"/>
      <c r="N123" s="152"/>
      <c r="O123" s="27"/>
      <c r="P123" s="158"/>
      <c r="Q123" s="155"/>
      <c r="R123" s="820"/>
      <c r="S123" s="821"/>
      <c r="T123" s="182"/>
      <c r="U123" s="183"/>
    </row>
    <row r="124" spans="1:21" s="151" customFormat="1" ht="18" customHeight="1">
      <c r="A124" s="1351"/>
      <c r="B124" s="1223">
        <v>12</v>
      </c>
      <c r="C124" s="537" t="s">
        <v>42</v>
      </c>
      <c r="D124" s="976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6" t="s">
        <v>79</v>
      </c>
      <c r="I124" s="1231" t="s">
        <v>17</v>
      </c>
      <c r="J124" s="153">
        <f>MMULT(F124,G124)</f>
        <v>45360</v>
      </c>
      <c r="K124" s="419"/>
      <c r="L124" s="655"/>
      <c r="M124" s="43"/>
      <c r="N124" s="152"/>
      <c r="O124" s="248"/>
      <c r="P124" s="247"/>
      <c r="Q124" s="42"/>
      <c r="R124" s="771">
        <v>3</v>
      </c>
      <c r="S124" s="772">
        <v>0.64800000000000002</v>
      </c>
      <c r="T124" s="180"/>
      <c r="U124" s="181"/>
    </row>
    <row r="125" spans="1:21" s="151" customFormat="1" ht="18" customHeight="1">
      <c r="A125" s="1351"/>
      <c r="B125" s="1223" t="s">
        <v>20</v>
      </c>
      <c r="C125" s="537" t="s">
        <v>42</v>
      </c>
      <c r="D125" s="976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6"/>
      <c r="I125" s="1231" t="s">
        <v>17</v>
      </c>
      <c r="J125" s="153">
        <f>MMULT(F125,G125)</f>
        <v>1500000</v>
      </c>
      <c r="K125" s="419"/>
      <c r="L125" s="655"/>
      <c r="M125" s="43"/>
      <c r="N125" s="152"/>
      <c r="O125" s="248"/>
      <c r="P125" s="247"/>
      <c r="Q125" s="42"/>
      <c r="R125" s="532">
        <v>19</v>
      </c>
      <c r="S125" s="219">
        <v>15</v>
      </c>
      <c r="T125" s="182"/>
      <c r="U125" s="183"/>
    </row>
    <row r="126" spans="1:21" s="20" customFormat="1" ht="18" customHeight="1">
      <c r="A126" s="1351"/>
      <c r="B126" s="1223">
        <v>12</v>
      </c>
      <c r="C126" s="537" t="s">
        <v>42</v>
      </c>
      <c r="D126" s="976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6" t="s">
        <v>32</v>
      </c>
      <c r="I126" s="1231" t="s">
        <v>17</v>
      </c>
      <c r="J126" s="153">
        <f t="shared" si="13"/>
        <v>1968750</v>
      </c>
      <c r="K126" s="419"/>
      <c r="L126" s="655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351"/>
      <c r="B127" s="1223" t="s">
        <v>20</v>
      </c>
      <c r="C127" s="537" t="s">
        <v>195</v>
      </c>
      <c r="D127" s="976" t="s">
        <v>56</v>
      </c>
      <c r="E127" s="171"/>
      <c r="F127" s="168">
        <v>40</v>
      </c>
      <c r="G127" s="201">
        <v>85000</v>
      </c>
      <c r="H127" s="466" t="s">
        <v>127</v>
      </c>
      <c r="I127" s="1231" t="s">
        <v>17</v>
      </c>
      <c r="J127" s="153"/>
      <c r="K127" s="419"/>
      <c r="L127" s="655"/>
      <c r="M127" s="41"/>
      <c r="N127" s="36"/>
      <c r="O127" s="27"/>
      <c r="P127" s="156"/>
      <c r="Q127" s="42"/>
      <c r="R127" s="912"/>
      <c r="S127" s="913"/>
      <c r="T127" s="127"/>
      <c r="U127" s="212"/>
    </row>
    <row r="128" spans="1:21" s="151" customFormat="1" ht="18" customHeight="1">
      <c r="A128" s="1351"/>
      <c r="B128" s="1223" t="s">
        <v>52</v>
      </c>
      <c r="C128" s="537" t="s">
        <v>42</v>
      </c>
      <c r="D128" s="976" t="s">
        <v>53</v>
      </c>
      <c r="E128" s="171">
        <f t="shared" si="17"/>
        <v>1</v>
      </c>
      <c r="F128" s="168">
        <f t="shared" si="15"/>
        <v>0.99</v>
      </c>
      <c r="G128" s="1014">
        <v>110000</v>
      </c>
      <c r="H128" s="466">
        <v>11.09</v>
      </c>
      <c r="I128" s="1232" t="s">
        <v>17</v>
      </c>
      <c r="J128" s="153">
        <f t="shared" si="13"/>
        <v>108900</v>
      </c>
      <c r="K128" s="419"/>
      <c r="L128" s="655"/>
      <c r="M128" s="41"/>
      <c r="N128" s="36"/>
      <c r="O128" s="27"/>
      <c r="P128" s="534"/>
      <c r="Q128" s="535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351"/>
      <c r="B129" s="1223" t="s">
        <v>23</v>
      </c>
      <c r="C129" s="537" t="s">
        <v>42</v>
      </c>
      <c r="D129" s="976" t="s">
        <v>56</v>
      </c>
      <c r="E129" s="171"/>
      <c r="F129" s="80">
        <v>15</v>
      </c>
      <c r="G129" s="284">
        <v>135000</v>
      </c>
      <c r="H129" s="1194" t="s">
        <v>127</v>
      </c>
      <c r="I129" s="1195" t="s">
        <v>17</v>
      </c>
      <c r="J129" s="153"/>
      <c r="K129" s="419"/>
      <c r="L129" s="655"/>
      <c r="M129" s="41"/>
      <c r="N129" s="36"/>
      <c r="O129" s="27"/>
      <c r="P129" s="534"/>
      <c r="Q129" s="535"/>
      <c r="R129" s="316"/>
      <c r="S129" s="317"/>
      <c r="T129" s="240"/>
      <c r="U129" s="213"/>
    </row>
    <row r="130" spans="1:33" s="151" customFormat="1" ht="18" customHeight="1">
      <c r="A130" s="1351"/>
      <c r="B130" s="1223" t="s">
        <v>23</v>
      </c>
      <c r="C130" s="537" t="s">
        <v>42</v>
      </c>
      <c r="D130" s="976" t="s">
        <v>38</v>
      </c>
      <c r="E130" s="171"/>
      <c r="F130" s="168">
        <v>40</v>
      </c>
      <c r="G130" s="201">
        <v>89000</v>
      </c>
      <c r="H130" s="466" t="s">
        <v>127</v>
      </c>
      <c r="I130" s="1231" t="s">
        <v>17</v>
      </c>
      <c r="J130" s="153"/>
      <c r="K130" s="419"/>
      <c r="L130" s="655"/>
      <c r="M130" s="41"/>
      <c r="N130" s="36"/>
      <c r="O130" s="27"/>
      <c r="P130" s="534"/>
      <c r="Q130" s="535"/>
      <c r="R130" s="316"/>
      <c r="S130" s="317"/>
      <c r="T130" s="240"/>
      <c r="U130" s="213"/>
    </row>
    <row r="131" spans="1:33" s="151" customFormat="1" ht="18" customHeight="1">
      <c r="A131" s="1351"/>
      <c r="B131" s="1223" t="s">
        <v>23</v>
      </c>
      <c r="C131" s="537" t="s">
        <v>42</v>
      </c>
      <c r="D131" s="976" t="s">
        <v>38</v>
      </c>
      <c r="E131" s="171">
        <f t="shared" si="17"/>
        <v>1</v>
      </c>
      <c r="F131" s="168">
        <v>20</v>
      </c>
      <c r="G131" s="201">
        <v>125000</v>
      </c>
      <c r="H131" s="466">
        <v>9.1</v>
      </c>
      <c r="I131" s="1231" t="s">
        <v>17</v>
      </c>
      <c r="J131" s="153">
        <f>MMULT(F131,G131)</f>
        <v>2500000</v>
      </c>
      <c r="K131" s="419"/>
      <c r="L131" s="655"/>
      <c r="M131" s="41"/>
      <c r="N131" s="36"/>
      <c r="O131" s="27"/>
      <c r="P131" s="534"/>
      <c r="Q131" s="535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351"/>
      <c r="B132" s="1224" t="s">
        <v>23</v>
      </c>
      <c r="C132" s="537" t="s">
        <v>41</v>
      </c>
      <c r="D132" s="976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6" t="s">
        <v>84</v>
      </c>
      <c r="I132" s="1231" t="s">
        <v>17</v>
      </c>
      <c r="J132" s="153">
        <f t="shared" si="13"/>
        <v>400500</v>
      </c>
      <c r="K132" s="419"/>
      <c r="L132" s="655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351"/>
      <c r="B133" s="1225" t="s">
        <v>24</v>
      </c>
      <c r="C133" s="537" t="s">
        <v>42</v>
      </c>
      <c r="D133" s="976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6"/>
      <c r="I133" s="1231" t="s">
        <v>17</v>
      </c>
      <c r="J133" s="153">
        <f t="shared" si="13"/>
        <v>1617000</v>
      </c>
      <c r="K133" s="419"/>
      <c r="L133" s="655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351"/>
      <c r="B134" s="1226" t="s">
        <v>21</v>
      </c>
      <c r="C134" s="546" t="s">
        <v>203</v>
      </c>
      <c r="D134" s="970" t="s">
        <v>56</v>
      </c>
      <c r="E134" s="199">
        <v>7</v>
      </c>
      <c r="F134" s="228">
        <v>4</v>
      </c>
      <c r="G134" s="443">
        <v>69000</v>
      </c>
      <c r="H134" s="473"/>
      <c r="I134" s="1233" t="s">
        <v>17</v>
      </c>
      <c r="J134" s="44"/>
      <c r="K134" s="303"/>
      <c r="L134" s="639"/>
      <c r="M134" s="914"/>
      <c r="N134" s="249"/>
      <c r="O134" s="250"/>
      <c r="P134" s="915"/>
      <c r="Q134" s="843"/>
      <c r="R134" s="820"/>
      <c r="S134" s="916"/>
      <c r="T134" s="182"/>
      <c r="U134" s="251"/>
      <c r="V134" s="151"/>
    </row>
    <row r="135" spans="1:33" ht="18" customHeight="1" thickBot="1">
      <c r="A135" s="1352"/>
      <c r="B135" s="1234" t="s">
        <v>22</v>
      </c>
      <c r="C135" s="1235" t="s">
        <v>203</v>
      </c>
      <c r="D135" s="1236" t="s">
        <v>39</v>
      </c>
      <c r="E135" s="1237">
        <f t="shared" si="17"/>
        <v>15</v>
      </c>
      <c r="F135" s="1238">
        <f>SUM(K135,M135,O135,Q135,S135)</f>
        <v>1.68</v>
      </c>
      <c r="G135" s="1239">
        <v>65000</v>
      </c>
      <c r="H135" s="1240" t="s">
        <v>87</v>
      </c>
      <c r="I135" s="1241" t="s">
        <v>17</v>
      </c>
      <c r="J135" s="66">
        <f>MMULT(F135,G135)</f>
        <v>109200</v>
      </c>
      <c r="K135" s="328"/>
      <c r="L135" s="640"/>
      <c r="M135" s="550"/>
      <c r="N135" s="50"/>
      <c r="O135" s="52"/>
      <c r="P135" s="87"/>
      <c r="Q135" s="551"/>
      <c r="R135" s="552">
        <v>15</v>
      </c>
      <c r="S135" s="335">
        <v>1.68</v>
      </c>
      <c r="T135" s="180"/>
      <c r="U135" s="336"/>
      <c r="V135" s="151"/>
    </row>
    <row r="136" spans="1:33" ht="18" customHeight="1" thickBot="1">
      <c r="A136" s="1353">
        <v>273</v>
      </c>
      <c r="B136" s="1242" t="s">
        <v>222</v>
      </c>
      <c r="C136" s="1126" t="s">
        <v>42</v>
      </c>
      <c r="D136" s="1064" t="s">
        <v>56</v>
      </c>
      <c r="E136" s="1246"/>
      <c r="F136" s="1247">
        <v>20</v>
      </c>
      <c r="G136" s="1004">
        <v>130000</v>
      </c>
      <c r="H136" s="1248"/>
      <c r="I136" s="1099" t="s">
        <v>17</v>
      </c>
      <c r="J136" s="159"/>
      <c r="K136" s="166"/>
      <c r="L136" s="641"/>
      <c r="M136" s="129"/>
      <c r="N136" s="128"/>
      <c r="O136" s="1220"/>
      <c r="P136" s="128"/>
      <c r="Q136" s="132"/>
      <c r="R136" s="1221"/>
      <c r="S136" s="1222"/>
      <c r="T136" s="127"/>
      <c r="U136" s="244"/>
      <c r="V136" s="151"/>
    </row>
    <row r="137" spans="1:33" ht="18" customHeight="1">
      <c r="A137" s="1354"/>
      <c r="B137" s="1245" t="s">
        <v>20</v>
      </c>
      <c r="C137" s="1105" t="s">
        <v>42</v>
      </c>
      <c r="D137" s="1072" t="s">
        <v>38</v>
      </c>
      <c r="E137" s="1116">
        <f t="shared" si="17"/>
        <v>2</v>
      </c>
      <c r="F137" s="1103">
        <f>SUM(S137,Q137,O137,M137,K137)</f>
        <v>1.45</v>
      </c>
      <c r="G137" s="1015">
        <v>125000</v>
      </c>
      <c r="H137" s="1073" t="s">
        <v>80</v>
      </c>
      <c r="I137" s="1104" t="s">
        <v>17</v>
      </c>
      <c r="J137" s="224">
        <f t="shared" si="13"/>
        <v>181250</v>
      </c>
      <c r="K137" s="95"/>
      <c r="L137" s="656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354"/>
      <c r="B138" s="1243" t="s">
        <v>23</v>
      </c>
      <c r="C138" s="1118" t="s">
        <v>42</v>
      </c>
      <c r="D138" s="1066" t="s">
        <v>38</v>
      </c>
      <c r="E138" s="1119">
        <f t="shared" ref="E138:E144" si="18">SUM(R138,P138,N138,L138,U138)</f>
        <v>2</v>
      </c>
      <c r="F138" s="1120">
        <f>SUM(S138,Q138,O138,M138,K138)</f>
        <v>1.52</v>
      </c>
      <c r="G138" s="284">
        <v>125000</v>
      </c>
      <c r="H138" s="1121" t="s">
        <v>81</v>
      </c>
      <c r="I138" s="1070" t="s">
        <v>17</v>
      </c>
      <c r="J138" s="141">
        <f t="shared" si="13"/>
        <v>190000</v>
      </c>
      <c r="K138" s="142"/>
      <c r="L138" s="657"/>
      <c r="M138" s="236"/>
      <c r="N138" s="237"/>
      <c r="O138" s="238"/>
      <c r="P138" s="235"/>
      <c r="Q138" s="239"/>
      <c r="R138" s="533">
        <v>2</v>
      </c>
      <c r="S138" s="340">
        <v>1.52</v>
      </c>
      <c r="T138" s="240"/>
      <c r="U138" s="241"/>
      <c r="V138" s="151"/>
    </row>
    <row r="139" spans="1:33" ht="18" customHeight="1">
      <c r="A139" s="1354"/>
      <c r="B139" s="1243" t="s">
        <v>23</v>
      </c>
      <c r="C139" s="1118" t="s">
        <v>203</v>
      </c>
      <c r="D139" s="1066" t="s">
        <v>38</v>
      </c>
      <c r="E139" s="1119">
        <f t="shared" si="18"/>
        <v>2</v>
      </c>
      <c r="F139" s="1120">
        <f>SUM(S139,Q139,O139,M139,K139)</f>
        <v>1.5049999999999999</v>
      </c>
      <c r="G139" s="284">
        <v>75000</v>
      </c>
      <c r="H139" s="1121" t="s">
        <v>139</v>
      </c>
      <c r="I139" s="1070" t="s">
        <v>17</v>
      </c>
      <c r="J139" s="141">
        <f t="shared" si="13"/>
        <v>112874.99999999999</v>
      </c>
      <c r="K139" s="142"/>
      <c r="L139" s="657"/>
      <c r="M139" s="236"/>
      <c r="N139" s="237"/>
      <c r="O139" s="238"/>
      <c r="P139" s="235"/>
      <c r="Q139" s="239"/>
      <c r="R139" s="533">
        <v>2</v>
      </c>
      <c r="S139" s="340">
        <v>1.5049999999999999</v>
      </c>
      <c r="T139" s="240"/>
      <c r="U139" s="241"/>
      <c r="V139" s="151"/>
    </row>
    <row r="140" spans="1:33" ht="18" customHeight="1">
      <c r="A140" s="1354"/>
      <c r="B140" s="1243" t="s">
        <v>23</v>
      </c>
      <c r="C140" s="1118" t="s">
        <v>26</v>
      </c>
      <c r="D140" s="1066" t="s">
        <v>38</v>
      </c>
      <c r="E140" s="1119">
        <f t="shared" si="18"/>
        <v>30</v>
      </c>
      <c r="F140" s="1120" t="s">
        <v>133</v>
      </c>
      <c r="G140" s="284">
        <v>75000</v>
      </c>
      <c r="H140" s="1121"/>
      <c r="I140" s="1070" t="s">
        <v>17</v>
      </c>
      <c r="J140" s="141"/>
      <c r="K140" s="142"/>
      <c r="L140" s="657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354"/>
      <c r="B141" s="1243" t="s">
        <v>51</v>
      </c>
      <c r="C141" s="1118" t="s">
        <v>26</v>
      </c>
      <c r="D141" s="1066" t="s">
        <v>38</v>
      </c>
      <c r="E141" s="1119">
        <f t="shared" si="18"/>
        <v>120</v>
      </c>
      <c r="F141" s="1120">
        <f>SUM(S141,Q141,O141,M141,K141)</f>
        <v>78</v>
      </c>
      <c r="G141" s="284">
        <v>75000</v>
      </c>
      <c r="H141" s="1121"/>
      <c r="I141" s="1070" t="s">
        <v>17</v>
      </c>
      <c r="J141" s="141">
        <v>6633000</v>
      </c>
      <c r="K141" s="142"/>
      <c r="L141" s="657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354"/>
      <c r="B142" s="1243" t="s">
        <v>24</v>
      </c>
      <c r="C142" s="1118" t="s">
        <v>26</v>
      </c>
      <c r="D142" s="1066" t="s">
        <v>38</v>
      </c>
      <c r="E142" s="1119">
        <f t="shared" si="18"/>
        <v>30</v>
      </c>
      <c r="F142" s="1120" t="s">
        <v>134</v>
      </c>
      <c r="G142" s="284">
        <v>75000</v>
      </c>
      <c r="H142" s="1121"/>
      <c r="I142" s="1070" t="s">
        <v>17</v>
      </c>
      <c r="J142" s="141"/>
      <c r="K142" s="150"/>
      <c r="L142" s="657"/>
      <c r="M142" s="236"/>
      <c r="N142" s="447"/>
      <c r="O142" s="238"/>
      <c r="P142" s="489"/>
      <c r="Q142" s="490"/>
      <c r="R142" s="242">
        <v>30</v>
      </c>
      <c r="S142" s="243"/>
      <c r="T142" s="240"/>
      <c r="U142" s="241"/>
      <c r="V142" s="151"/>
    </row>
    <row r="143" spans="1:33" ht="18" customHeight="1">
      <c r="A143" s="1354"/>
      <c r="B143" s="1243" t="s">
        <v>24</v>
      </c>
      <c r="C143" s="1118" t="s">
        <v>26</v>
      </c>
      <c r="D143" s="1066" t="s">
        <v>36</v>
      </c>
      <c r="E143" s="1119">
        <f t="shared" si="18"/>
        <v>4</v>
      </c>
      <c r="F143" s="1120">
        <f>SUM(S143,Q143,O143,M143,K143)</f>
        <v>2.2000000000000002</v>
      </c>
      <c r="G143" s="284">
        <v>60000</v>
      </c>
      <c r="H143" s="1121" t="s">
        <v>85</v>
      </c>
      <c r="I143" s="1070" t="s">
        <v>17</v>
      </c>
      <c r="J143" s="141">
        <f>MMULT(F143,G143)</f>
        <v>132000</v>
      </c>
      <c r="K143" s="150"/>
      <c r="L143" s="657"/>
      <c r="M143" s="236"/>
      <c r="N143" s="447"/>
      <c r="O143" s="238"/>
      <c r="P143" s="489"/>
      <c r="Q143" s="490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355"/>
      <c r="B144" s="1244" t="s">
        <v>24</v>
      </c>
      <c r="C144" s="1122" t="s">
        <v>42</v>
      </c>
      <c r="D144" s="1090" t="s">
        <v>38</v>
      </c>
      <c r="E144" s="1123">
        <f t="shared" si="18"/>
        <v>2</v>
      </c>
      <c r="F144" s="1124">
        <f>SUM(S144,Q144,O144,M144,K144)</f>
        <v>1.155</v>
      </c>
      <c r="G144" s="904">
        <v>125000</v>
      </c>
      <c r="H144" s="1125" t="s">
        <v>78</v>
      </c>
      <c r="I144" s="1094" t="s">
        <v>17</v>
      </c>
      <c r="J144" s="215">
        <f t="shared" si="13"/>
        <v>144375</v>
      </c>
      <c r="K144" s="628"/>
      <c r="L144" s="642"/>
      <c r="M144" s="629"/>
      <c r="N144" s="630"/>
      <c r="O144" s="631"/>
      <c r="P144" s="523"/>
      <c r="Q144" s="254"/>
      <c r="R144" s="632">
        <v>2</v>
      </c>
      <c r="S144" s="633">
        <v>1.155</v>
      </c>
      <c r="T144" s="634"/>
      <c r="U144" s="508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32">
        <v>219</v>
      </c>
      <c r="B145" s="192" t="s">
        <v>57</v>
      </c>
      <c r="C145" s="544" t="s">
        <v>42</v>
      </c>
      <c r="D145" s="984" t="s">
        <v>65</v>
      </c>
      <c r="E145" s="197">
        <f t="shared" ref="E145:E157" si="19">SUM(R145,P145,N145,L145)</f>
        <v>2</v>
      </c>
      <c r="F145" s="621">
        <f t="shared" ref="F145:F179" si="20">SUM(K145,M145,O145,Q145,S145)</f>
        <v>1.5169999999999999</v>
      </c>
      <c r="G145" s="622">
        <v>95000</v>
      </c>
      <c r="H145" s="491" t="s">
        <v>90</v>
      </c>
      <c r="I145" s="458" t="s">
        <v>17</v>
      </c>
      <c r="J145" s="623">
        <f t="shared" ref="J145:J179" si="21">MMULT(F145,G145)</f>
        <v>144115</v>
      </c>
      <c r="K145" s="166"/>
      <c r="L145" s="648"/>
      <c r="M145" s="624"/>
      <c r="N145" s="126"/>
      <c r="O145" s="625"/>
      <c r="P145" s="356"/>
      <c r="Q145" s="626"/>
      <c r="R145" s="627">
        <v>2</v>
      </c>
      <c r="S145" s="341">
        <v>1.5169999999999999</v>
      </c>
      <c r="T145" s="127"/>
      <c r="U145" s="244"/>
    </row>
    <row r="146" spans="1:35" ht="18" customHeight="1">
      <c r="A146" s="1332"/>
      <c r="B146" s="193" t="s">
        <v>59</v>
      </c>
      <c r="C146" s="544" t="s">
        <v>42</v>
      </c>
      <c r="D146" s="973"/>
      <c r="E146" s="138">
        <f t="shared" si="19"/>
        <v>1</v>
      </c>
      <c r="F146" s="262">
        <f t="shared" si="20"/>
        <v>0.745</v>
      </c>
      <c r="G146" s="263">
        <v>125000</v>
      </c>
      <c r="H146" s="475">
        <v>11.29</v>
      </c>
      <c r="I146" s="459" t="s">
        <v>17</v>
      </c>
      <c r="J146" s="264">
        <f t="shared" si="21"/>
        <v>93125</v>
      </c>
      <c r="K146" s="142"/>
      <c r="L146" s="654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332"/>
      <c r="B147" s="193" t="s">
        <v>20</v>
      </c>
      <c r="C147" s="544" t="s">
        <v>26</v>
      </c>
      <c r="D147" s="973"/>
      <c r="E147" s="138"/>
      <c r="F147" s="262">
        <v>15</v>
      </c>
      <c r="G147" s="263">
        <v>69000</v>
      </c>
      <c r="H147" s="475"/>
      <c r="I147" s="459" t="s">
        <v>17</v>
      </c>
      <c r="J147" s="264"/>
      <c r="K147" s="142"/>
      <c r="L147" s="654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332"/>
      <c r="B148" s="193" t="s">
        <v>52</v>
      </c>
      <c r="C148" s="544" t="s">
        <v>26</v>
      </c>
      <c r="D148" s="973"/>
      <c r="E148" s="138"/>
      <c r="F148" s="262">
        <v>13.5</v>
      </c>
      <c r="G148" s="263">
        <v>69000</v>
      </c>
      <c r="H148" s="475"/>
      <c r="I148" s="459" t="s">
        <v>17</v>
      </c>
      <c r="J148" s="264"/>
      <c r="K148" s="142"/>
      <c r="L148" s="654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332"/>
      <c r="B149" s="193" t="s">
        <v>23</v>
      </c>
      <c r="C149" s="544" t="s">
        <v>26</v>
      </c>
      <c r="D149" s="973"/>
      <c r="E149" s="138"/>
      <c r="F149" s="262">
        <v>12</v>
      </c>
      <c r="G149" s="263">
        <v>69000</v>
      </c>
      <c r="H149" s="475"/>
      <c r="I149" s="459" t="s">
        <v>17</v>
      </c>
      <c r="J149" s="264"/>
      <c r="K149" s="142"/>
      <c r="L149" s="654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332"/>
      <c r="B150" s="193">
        <v>8</v>
      </c>
      <c r="C150" s="544" t="s">
        <v>26</v>
      </c>
      <c r="D150" s="985" t="s">
        <v>36</v>
      </c>
      <c r="E150" s="138" t="s">
        <v>19</v>
      </c>
      <c r="F150" s="262">
        <v>120</v>
      </c>
      <c r="G150" s="263">
        <v>89000</v>
      </c>
      <c r="H150" s="475" t="s">
        <v>123</v>
      </c>
      <c r="I150" s="459" t="s">
        <v>17</v>
      </c>
      <c r="J150" s="264">
        <v>223600</v>
      </c>
      <c r="K150" s="142"/>
      <c r="L150" s="654"/>
      <c r="M150" s="266"/>
      <c r="N150" s="267"/>
      <c r="O150" s="268"/>
      <c r="P150" s="265"/>
      <c r="Q150" s="269"/>
      <c r="R150" s="516">
        <v>3</v>
      </c>
      <c r="S150" s="243">
        <v>1.4330000000000001</v>
      </c>
      <c r="T150" s="240"/>
      <c r="U150" s="241"/>
    </row>
    <row r="151" spans="1:35" s="107" customFormat="1" ht="18" customHeight="1">
      <c r="A151" s="1332"/>
      <c r="B151" s="188">
        <v>8</v>
      </c>
      <c r="C151" s="537" t="s">
        <v>26</v>
      </c>
      <c r="D151" s="976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9" t="s">
        <v>124</v>
      </c>
      <c r="I151" s="450" t="s">
        <v>17</v>
      </c>
      <c r="J151" s="153">
        <f t="shared" si="21"/>
        <v>167700</v>
      </c>
      <c r="K151" s="110"/>
      <c r="L151" s="658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332"/>
      <c r="B152" s="190" t="s">
        <v>24</v>
      </c>
      <c r="C152" s="545" t="s">
        <v>18</v>
      </c>
      <c r="D152" s="986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70" t="s">
        <v>83</v>
      </c>
      <c r="I152" s="456" t="s">
        <v>17</v>
      </c>
      <c r="J152" s="45">
        <f t="shared" si="21"/>
        <v>70500</v>
      </c>
      <c r="K152" s="97"/>
      <c r="L152" s="659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332"/>
      <c r="B153" s="195" t="s">
        <v>24</v>
      </c>
      <c r="C153" s="564" t="s">
        <v>42</v>
      </c>
      <c r="D153" s="987" t="s">
        <v>39</v>
      </c>
      <c r="E153" s="565">
        <f t="shared" si="19"/>
        <v>11</v>
      </c>
      <c r="F153" s="566">
        <f>SUM(K153,M153,O153,Q153,S153)</f>
        <v>5</v>
      </c>
      <c r="G153" s="567">
        <v>125000</v>
      </c>
      <c r="H153" s="568" t="s">
        <v>91</v>
      </c>
      <c r="I153" s="569" t="s">
        <v>17</v>
      </c>
      <c r="J153" s="570">
        <f>MMULT(F153,G153)</f>
        <v>625000</v>
      </c>
      <c r="K153" s="571"/>
      <c r="L153" s="660"/>
      <c r="M153" s="573"/>
      <c r="N153" s="574"/>
      <c r="O153" s="575"/>
      <c r="P153" s="572"/>
      <c r="Q153" s="576"/>
      <c r="R153" s="580">
        <v>11</v>
      </c>
      <c r="S153" s="579">
        <v>5</v>
      </c>
      <c r="T153" s="577"/>
      <c r="U153" s="578"/>
    </row>
    <row r="154" spans="1:35" ht="18" customHeight="1">
      <c r="A154" s="1332"/>
      <c r="B154" s="191" t="s">
        <v>24</v>
      </c>
      <c r="C154" s="546" t="s">
        <v>42</v>
      </c>
      <c r="D154" s="988" t="s">
        <v>38</v>
      </c>
      <c r="E154" s="139"/>
      <c r="F154" s="81">
        <v>21</v>
      </c>
      <c r="G154" s="326">
        <v>130000</v>
      </c>
      <c r="H154" s="467" t="s">
        <v>196</v>
      </c>
      <c r="I154" s="457" t="s">
        <v>17</v>
      </c>
      <c r="J154" s="327">
        <f>MMULT(F154,G154)</f>
        <v>2730000</v>
      </c>
      <c r="K154" s="328"/>
      <c r="L154" s="661"/>
      <c r="M154" s="330"/>
      <c r="N154" s="331"/>
      <c r="O154" s="332"/>
      <c r="P154" s="329"/>
      <c r="Q154" s="333"/>
      <c r="R154" s="515"/>
      <c r="S154" s="514">
        <v>20</v>
      </c>
      <c r="T154" s="180"/>
      <c r="U154" s="336"/>
    </row>
    <row r="155" spans="1:35" ht="18" customHeight="1">
      <c r="A155" s="1332"/>
      <c r="B155" s="191" t="s">
        <v>24</v>
      </c>
      <c r="C155" s="546" t="s">
        <v>42</v>
      </c>
      <c r="D155" s="988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7" t="s">
        <v>171</v>
      </c>
      <c r="I155" s="457" t="s">
        <v>17</v>
      </c>
      <c r="J155" s="327">
        <f t="shared" si="21"/>
        <v>156000</v>
      </c>
      <c r="K155" s="328"/>
      <c r="L155" s="661"/>
      <c r="M155" s="330"/>
      <c r="N155" s="331"/>
      <c r="O155" s="332"/>
      <c r="P155" s="329"/>
      <c r="Q155" s="333"/>
      <c r="R155" s="515">
        <v>4</v>
      </c>
      <c r="S155" s="514">
        <v>1.3</v>
      </c>
      <c r="T155" s="180"/>
      <c r="U155" s="336"/>
    </row>
    <row r="156" spans="1:35" ht="18" customHeight="1">
      <c r="A156" s="1332"/>
      <c r="B156" s="195" t="s">
        <v>24</v>
      </c>
      <c r="C156" s="539" t="s">
        <v>203</v>
      </c>
      <c r="D156" s="989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6" t="s">
        <v>77</v>
      </c>
      <c r="I156" s="460" t="s">
        <v>17</v>
      </c>
      <c r="J156" s="321">
        <f t="shared" si="21"/>
        <v>175000</v>
      </c>
      <c r="K156" s="303"/>
      <c r="L156" s="662"/>
      <c r="M156" s="322"/>
      <c r="N156" s="323"/>
      <c r="O156" s="324"/>
      <c r="P156" s="304"/>
      <c r="Q156" s="325"/>
      <c r="R156" s="513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332"/>
      <c r="B157" s="948">
        <v>8</v>
      </c>
      <c r="C157" s="949" t="s">
        <v>203</v>
      </c>
      <c r="D157" s="987" t="s">
        <v>46</v>
      </c>
      <c r="E157" s="565">
        <f t="shared" si="19"/>
        <v>33</v>
      </c>
      <c r="F157" s="566">
        <f t="shared" si="20"/>
        <v>15.081000000000001</v>
      </c>
      <c r="G157" s="567">
        <v>65000</v>
      </c>
      <c r="H157" s="568" t="s">
        <v>89</v>
      </c>
      <c r="I157" s="569" t="s">
        <v>17</v>
      </c>
      <c r="J157" s="327">
        <f t="shared" si="21"/>
        <v>980265.00000000012</v>
      </c>
      <c r="K157" s="328"/>
      <c r="L157" s="661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346">
        <v>168</v>
      </c>
      <c r="B158" s="946" t="s">
        <v>24</v>
      </c>
      <c r="C158" s="1126" t="s">
        <v>42</v>
      </c>
      <c r="D158" s="1132" t="s">
        <v>56</v>
      </c>
      <c r="E158" s="1127"/>
      <c r="F158" s="1097">
        <v>40</v>
      </c>
      <c r="G158" s="950">
        <v>130000</v>
      </c>
      <c r="H158" s="1098"/>
      <c r="I158" s="1129" t="s">
        <v>17</v>
      </c>
      <c r="J158" s="321"/>
      <c r="K158" s="303"/>
      <c r="L158" s="662"/>
      <c r="M158" s="322"/>
      <c r="N158" s="323"/>
      <c r="O158" s="324"/>
      <c r="P158" s="304"/>
      <c r="Q158" s="325"/>
      <c r="R158" s="947"/>
      <c r="S158" s="916"/>
      <c r="T158" s="182"/>
      <c r="U158" s="251"/>
    </row>
    <row r="159" spans="1:35" ht="18" customHeight="1" thickBot="1">
      <c r="A159" s="1347"/>
      <c r="B159" s="562">
        <v>8</v>
      </c>
      <c r="C159" s="1122" t="s">
        <v>27</v>
      </c>
      <c r="D159" s="1133" t="s">
        <v>36</v>
      </c>
      <c r="E159" s="1123" t="s">
        <v>19</v>
      </c>
      <c r="F159" s="1134">
        <f t="shared" si="20"/>
        <v>50.4</v>
      </c>
      <c r="G159" s="1183">
        <v>72000</v>
      </c>
      <c r="H159" s="1125"/>
      <c r="I159" s="1131" t="s">
        <v>17</v>
      </c>
      <c r="J159" s="359">
        <f t="shared" si="21"/>
        <v>3628800</v>
      </c>
      <c r="K159" s="421"/>
      <c r="L159" s="663"/>
      <c r="M159" s="360"/>
      <c r="N159" s="366"/>
      <c r="O159" s="367"/>
      <c r="P159" s="361"/>
      <c r="Q159" s="362"/>
      <c r="R159" s="485">
        <v>144</v>
      </c>
      <c r="S159" s="486">
        <f>MMULT(R159,0.35)</f>
        <v>50.4</v>
      </c>
      <c r="T159" s="487"/>
      <c r="U159" s="488"/>
    </row>
    <row r="160" spans="1:35" ht="18" customHeight="1">
      <c r="A160" s="1331">
        <v>159</v>
      </c>
      <c r="B160" s="306" t="s">
        <v>24</v>
      </c>
      <c r="C160" s="538" t="s">
        <v>42</v>
      </c>
      <c r="D160" s="990" t="s">
        <v>38</v>
      </c>
      <c r="E160" s="427"/>
      <c r="F160" s="428">
        <f t="shared" si="20"/>
        <v>3.4129999999999998</v>
      </c>
      <c r="G160" s="263">
        <v>120000</v>
      </c>
      <c r="H160" s="475"/>
      <c r="I160" s="459" t="s">
        <v>17</v>
      </c>
      <c r="J160" s="141">
        <f t="shared" si="21"/>
        <v>409560</v>
      </c>
      <c r="K160" s="142"/>
      <c r="L160" s="664"/>
      <c r="M160" s="308"/>
      <c r="N160" s="265"/>
      <c r="O160" s="310"/>
      <c r="P160" s="267"/>
      <c r="Q160" s="314"/>
      <c r="R160" s="312"/>
      <c r="S160" s="337">
        <v>3.4129999999999998</v>
      </c>
      <c r="T160" s="240"/>
      <c r="U160" s="241"/>
    </row>
    <row r="161" spans="1:21" ht="18" customHeight="1">
      <c r="A161" s="1331"/>
      <c r="B161" s="305" t="s">
        <v>25</v>
      </c>
      <c r="C161" s="536" t="s">
        <v>42</v>
      </c>
      <c r="D161" s="984" t="s">
        <v>38</v>
      </c>
      <c r="E161" s="429"/>
      <c r="F161" s="747">
        <f>SUM(K161,M161,O161,Q161,S161)</f>
        <v>1.5349999999999999</v>
      </c>
      <c r="G161" s="622">
        <v>120000</v>
      </c>
      <c r="H161" s="491"/>
      <c r="I161" s="458" t="s">
        <v>17</v>
      </c>
      <c r="J161" s="159">
        <f>MMULT(F161,G161)</f>
        <v>184200</v>
      </c>
      <c r="K161" s="166"/>
      <c r="L161" s="665"/>
      <c r="M161" s="309"/>
      <c r="N161" s="125"/>
      <c r="O161" s="311"/>
      <c r="P161" s="126"/>
      <c r="Q161" s="315"/>
      <c r="R161" s="748">
        <v>7</v>
      </c>
      <c r="S161" s="749">
        <v>1.5349999999999999</v>
      </c>
      <c r="T161" s="127"/>
      <c r="U161" s="244"/>
    </row>
    <row r="162" spans="1:21" ht="18" customHeight="1">
      <c r="A162" s="1331"/>
      <c r="B162" s="305" t="s">
        <v>25</v>
      </c>
      <c r="C162" s="536" t="s">
        <v>203</v>
      </c>
      <c r="D162" s="984" t="s">
        <v>39</v>
      </c>
      <c r="E162" s="429"/>
      <c r="F162" s="747">
        <f>SUM(K162,M162,O162,Q162,S162)</f>
        <v>1.762</v>
      </c>
      <c r="G162" s="622">
        <v>70000</v>
      </c>
      <c r="H162" s="491" t="s">
        <v>140</v>
      </c>
      <c r="I162" s="458" t="s">
        <v>17</v>
      </c>
      <c r="J162" s="159">
        <f>MMULT(F162,G162)</f>
        <v>123340</v>
      </c>
      <c r="K162" s="166"/>
      <c r="L162" s="665"/>
      <c r="M162" s="309"/>
      <c r="N162" s="125"/>
      <c r="O162" s="311"/>
      <c r="P162" s="126"/>
      <c r="Q162" s="315"/>
      <c r="R162" s="748">
        <v>8</v>
      </c>
      <c r="S162" s="749">
        <v>1.762</v>
      </c>
      <c r="T162" s="127"/>
      <c r="U162" s="244"/>
    </row>
    <row r="163" spans="1:21" ht="18" customHeight="1" thickBot="1">
      <c r="A163" s="1331"/>
      <c r="B163" s="305" t="s">
        <v>25</v>
      </c>
      <c r="C163" s="536" t="s">
        <v>203</v>
      </c>
      <c r="D163" s="975" t="s">
        <v>39</v>
      </c>
      <c r="E163" s="429"/>
      <c r="F163" s="430">
        <f t="shared" si="20"/>
        <v>0.216</v>
      </c>
      <c r="G163" s="622">
        <v>65000</v>
      </c>
      <c r="H163" s="468">
        <v>9.2799999999999994</v>
      </c>
      <c r="I163" s="453" t="s">
        <v>17</v>
      </c>
      <c r="J163" s="159">
        <f>MMULT(F163,G163)</f>
        <v>14040</v>
      </c>
      <c r="K163" s="307"/>
      <c r="L163" s="665"/>
      <c r="M163" s="309"/>
      <c r="N163" s="125"/>
      <c r="O163" s="311"/>
      <c r="P163" s="126"/>
      <c r="Q163" s="315"/>
      <c r="R163" s="313">
        <v>1</v>
      </c>
      <c r="S163" s="338">
        <v>0.216</v>
      </c>
      <c r="T163" s="127"/>
      <c r="U163" s="244"/>
    </row>
    <row r="164" spans="1:21" ht="18" customHeight="1" thickBot="1">
      <c r="A164" s="1135">
        <v>146</v>
      </c>
      <c r="B164" s="365" t="s">
        <v>24</v>
      </c>
      <c r="C164" s="1136" t="s">
        <v>42</v>
      </c>
      <c r="D164" s="1137" t="s">
        <v>56</v>
      </c>
      <c r="E164" s="1138"/>
      <c r="F164" s="1139">
        <v>20</v>
      </c>
      <c r="G164" s="426">
        <v>125000</v>
      </c>
      <c r="H164" s="1140"/>
      <c r="I164" s="1141" t="s">
        <v>17</v>
      </c>
      <c r="J164" s="359">
        <f t="shared" si="21"/>
        <v>2500000</v>
      </c>
      <c r="K164" s="420"/>
      <c r="L164" s="663"/>
      <c r="M164" s="360"/>
      <c r="N164" s="366"/>
      <c r="O164" s="367"/>
      <c r="P164" s="361"/>
      <c r="Q164" s="362"/>
      <c r="R164" s="441">
        <v>1</v>
      </c>
      <c r="S164" s="390">
        <v>0.26600000000000001</v>
      </c>
      <c r="T164" s="363"/>
      <c r="U164" s="364"/>
    </row>
    <row r="165" spans="1:21" ht="18" customHeight="1" thickBot="1">
      <c r="A165" s="1348">
        <v>140</v>
      </c>
      <c r="B165" s="946" t="s">
        <v>22</v>
      </c>
      <c r="C165" s="542" t="s">
        <v>42</v>
      </c>
      <c r="D165" s="974" t="s">
        <v>56</v>
      </c>
      <c r="E165" s="427"/>
      <c r="F165" s="951">
        <v>2</v>
      </c>
      <c r="G165" s="950">
        <v>120000</v>
      </c>
      <c r="H165" s="474"/>
      <c r="I165" s="945" t="s">
        <v>17</v>
      </c>
      <c r="J165" s="359">
        <f t="shared" si="21"/>
        <v>240000</v>
      </c>
      <c r="K165" s="420"/>
      <c r="L165" s="663"/>
      <c r="M165" s="360"/>
      <c r="N165" s="366"/>
      <c r="O165" s="367"/>
      <c r="P165" s="361"/>
      <c r="Q165" s="362"/>
      <c r="R165" s="855"/>
      <c r="S165" s="390"/>
      <c r="T165" s="363"/>
      <c r="U165" s="364"/>
    </row>
    <row r="166" spans="1:21" ht="18" customHeight="1" thickBot="1">
      <c r="A166" s="1349"/>
      <c r="B166" s="562" t="s">
        <v>21</v>
      </c>
      <c r="C166" s="543" t="s">
        <v>42</v>
      </c>
      <c r="D166" s="980" t="s">
        <v>38</v>
      </c>
      <c r="E166" s="554"/>
      <c r="F166" s="555">
        <v>20</v>
      </c>
      <c r="G166" s="1183">
        <v>120000</v>
      </c>
      <c r="H166" s="505" t="s">
        <v>221</v>
      </c>
      <c r="I166" s="556" t="s">
        <v>17</v>
      </c>
      <c r="J166" s="359"/>
      <c r="K166" s="420"/>
      <c r="L166" s="663"/>
      <c r="M166" s="360"/>
      <c r="N166" s="366"/>
      <c r="O166" s="367"/>
      <c r="P166" s="361"/>
      <c r="Q166" s="362"/>
      <c r="R166" s="855"/>
      <c r="S166" s="390"/>
      <c r="T166" s="363"/>
      <c r="U166" s="364"/>
    </row>
    <row r="167" spans="1:21" ht="18" customHeight="1">
      <c r="A167" s="1336">
        <v>114</v>
      </c>
      <c r="B167" s="798" t="s">
        <v>24</v>
      </c>
      <c r="C167" s="1105" t="s">
        <v>42</v>
      </c>
      <c r="D167" s="1072" t="s">
        <v>38</v>
      </c>
      <c r="E167" s="1142"/>
      <c r="F167" s="1143">
        <f t="shared" si="20"/>
        <v>16.7</v>
      </c>
      <c r="G167" s="622">
        <v>130000</v>
      </c>
      <c r="H167" s="1073"/>
      <c r="I167" s="1144" t="s">
        <v>17</v>
      </c>
      <c r="J167" s="159">
        <f t="shared" si="21"/>
        <v>2171000</v>
      </c>
      <c r="K167" s="307"/>
      <c r="L167" s="665"/>
      <c r="M167" s="799"/>
      <c r="N167" s="126"/>
      <c r="O167" s="625"/>
      <c r="P167" s="125"/>
      <c r="Q167" s="800"/>
      <c r="R167" s="627"/>
      <c r="S167" s="801">
        <v>16.7</v>
      </c>
      <c r="T167" s="802"/>
      <c r="U167" s="244"/>
    </row>
    <row r="168" spans="1:21" ht="18" customHeight="1">
      <c r="A168" s="1336"/>
      <c r="B168" s="798" t="s">
        <v>22</v>
      </c>
      <c r="C168" s="1105" t="s">
        <v>42</v>
      </c>
      <c r="D168" s="1072" t="s">
        <v>53</v>
      </c>
      <c r="E168" s="1142">
        <f t="shared" ref="E168:E179" si="22">SUM(R168,P168,N168,L168)</f>
        <v>10</v>
      </c>
      <c r="F168" s="1143">
        <f t="shared" si="20"/>
        <v>1.75</v>
      </c>
      <c r="G168" s="622">
        <v>125000</v>
      </c>
      <c r="H168" s="1073"/>
      <c r="I168" s="1144" t="s">
        <v>17</v>
      </c>
      <c r="J168" s="159">
        <f t="shared" si="21"/>
        <v>218750</v>
      </c>
      <c r="K168" s="307"/>
      <c r="L168" s="665"/>
      <c r="M168" s="799"/>
      <c r="N168" s="126"/>
      <c r="O168" s="625"/>
      <c r="P168" s="125"/>
      <c r="Q168" s="800"/>
      <c r="R168" s="627">
        <v>10</v>
      </c>
      <c r="S168" s="801">
        <v>1.75</v>
      </c>
      <c r="T168" s="802"/>
      <c r="U168" s="244"/>
    </row>
    <row r="169" spans="1:21" ht="18" customHeight="1">
      <c r="A169" s="1336"/>
      <c r="B169" s="766" t="s">
        <v>25</v>
      </c>
      <c r="C169" s="1118" t="s">
        <v>42</v>
      </c>
      <c r="D169" s="1066" t="s">
        <v>38</v>
      </c>
      <c r="E169" s="1145">
        <f>SUM(R169,P169,N169,L169)</f>
        <v>7</v>
      </c>
      <c r="F169" s="1146">
        <f>SUM(K169,M169,O169,Q169,S169)</f>
        <v>0.95399999999999996</v>
      </c>
      <c r="G169" s="263">
        <v>125000</v>
      </c>
      <c r="H169" s="1121"/>
      <c r="I169" s="1130" t="s">
        <v>17</v>
      </c>
      <c r="J169" s="141">
        <f>MMULT(F169,G169)</f>
        <v>119250</v>
      </c>
      <c r="K169" s="218"/>
      <c r="L169" s="664"/>
      <c r="M169" s="768"/>
      <c r="N169" s="267"/>
      <c r="O169" s="268"/>
      <c r="P169" s="265"/>
      <c r="Q169" s="269"/>
      <c r="R169" s="339">
        <v>7</v>
      </c>
      <c r="S169" s="769">
        <v>0.95399999999999996</v>
      </c>
      <c r="T169" s="770"/>
      <c r="U169" s="241"/>
    </row>
    <row r="170" spans="1:21" ht="18" customHeight="1" thickBot="1">
      <c r="A170" s="1337"/>
      <c r="B170" s="562" t="s">
        <v>88</v>
      </c>
      <c r="C170" s="1122" t="s">
        <v>42</v>
      </c>
      <c r="D170" s="1090" t="s">
        <v>39</v>
      </c>
      <c r="E170" s="1147"/>
      <c r="F170" s="1148">
        <f>SUM(K170,M170,O170,Q170,S170)</f>
        <v>4.4000000000000004</v>
      </c>
      <c r="G170" s="1183">
        <v>125000</v>
      </c>
      <c r="H170" s="1125"/>
      <c r="I170" s="1131" t="s">
        <v>17</v>
      </c>
      <c r="J170" s="215">
        <f t="shared" si="21"/>
        <v>550000</v>
      </c>
      <c r="K170" s="557"/>
      <c r="L170" s="666"/>
      <c r="M170" s="558"/>
      <c r="N170" s="115"/>
      <c r="O170" s="116"/>
      <c r="P170" s="77"/>
      <c r="Q170" s="118"/>
      <c r="R170" s="559"/>
      <c r="S170" s="563">
        <v>4.4000000000000004</v>
      </c>
      <c r="T170" s="560"/>
      <c r="U170" s="561"/>
    </row>
    <row r="171" spans="1:21" ht="18" customHeight="1" thickBot="1">
      <c r="A171" s="358">
        <v>108</v>
      </c>
      <c r="B171" s="365" t="s">
        <v>185</v>
      </c>
      <c r="C171" s="547" t="s">
        <v>203</v>
      </c>
      <c r="D171" s="991" t="s">
        <v>38</v>
      </c>
      <c r="E171" s="431"/>
      <c r="F171" s="432">
        <f>SUM(K171,M171,O171,Q171,S171)</f>
        <v>4.3099999999999996</v>
      </c>
      <c r="G171" s="426">
        <v>65000</v>
      </c>
      <c r="H171" s="477"/>
      <c r="I171" s="461" t="s">
        <v>17</v>
      </c>
      <c r="J171" s="359">
        <f t="shared" si="21"/>
        <v>280150</v>
      </c>
      <c r="K171" s="420"/>
      <c r="L171" s="663"/>
      <c r="M171" s="360"/>
      <c r="N171" s="366"/>
      <c r="O171" s="367"/>
      <c r="P171" s="361"/>
      <c r="Q171" s="362"/>
      <c r="R171" s="855"/>
      <c r="S171" s="856">
        <v>4.3099999999999996</v>
      </c>
      <c r="T171" s="363"/>
      <c r="U171" s="364"/>
    </row>
    <row r="172" spans="1:21" ht="18" customHeight="1" thickBot="1">
      <c r="A172" s="1329">
        <v>89</v>
      </c>
      <c r="B172" s="553">
        <v>8</v>
      </c>
      <c r="C172" s="1095" t="s">
        <v>42</v>
      </c>
      <c r="D172" s="1149" t="s">
        <v>39</v>
      </c>
      <c r="E172" s="1150">
        <f t="shared" si="22"/>
        <v>1</v>
      </c>
      <c r="F172" s="1151">
        <f t="shared" si="20"/>
        <v>0.184</v>
      </c>
      <c r="G172" s="422">
        <v>125000</v>
      </c>
      <c r="H172" s="1101" t="s">
        <v>28</v>
      </c>
      <c r="I172" s="1152" t="s">
        <v>17</v>
      </c>
      <c r="J172" s="153">
        <f t="shared" si="21"/>
        <v>23000</v>
      </c>
      <c r="K172" s="419"/>
      <c r="L172" s="667"/>
      <c r="M172" s="398"/>
      <c r="N172" s="402"/>
      <c r="O172" s="403"/>
      <c r="P172" s="47"/>
      <c r="Q172" s="384"/>
      <c r="R172" s="391">
        <v>1</v>
      </c>
      <c r="S172" s="289">
        <v>0.184</v>
      </c>
      <c r="T172" s="387"/>
      <c r="U172" s="72"/>
    </row>
    <row r="173" spans="1:21" ht="18" customHeight="1" thickBot="1">
      <c r="A173" s="1329"/>
      <c r="B173" s="917" t="s">
        <v>25</v>
      </c>
      <c r="C173" s="1095" t="s">
        <v>42</v>
      </c>
      <c r="D173" s="1153" t="s">
        <v>38</v>
      </c>
      <c r="E173" s="1154"/>
      <c r="F173" s="1155">
        <v>2.93</v>
      </c>
      <c r="G173" s="326">
        <v>125000</v>
      </c>
      <c r="H173" s="1113"/>
      <c r="I173" s="1156" t="s">
        <v>17</v>
      </c>
      <c r="J173" s="153"/>
      <c r="K173" s="303"/>
      <c r="L173" s="667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329"/>
      <c r="B174" s="766" t="s">
        <v>25</v>
      </c>
      <c r="C174" s="1095" t="s">
        <v>42</v>
      </c>
      <c r="D174" s="1157" t="s">
        <v>56</v>
      </c>
      <c r="E174" s="1145"/>
      <c r="F174" s="1158">
        <v>2.6160000000000001</v>
      </c>
      <c r="G174" s="263">
        <v>135000</v>
      </c>
      <c r="H174" s="1121"/>
      <c r="I174" s="1130" t="s">
        <v>17</v>
      </c>
      <c r="J174" s="153"/>
      <c r="K174" s="303"/>
      <c r="L174" s="667"/>
      <c r="M174" s="398"/>
      <c r="N174" s="402"/>
      <c r="O174" s="403"/>
      <c r="P174" s="47"/>
      <c r="Q174" s="384"/>
      <c r="R174" s="391"/>
      <c r="S174" s="289"/>
      <c r="T174" s="387"/>
      <c r="U174" s="72"/>
    </row>
    <row r="175" spans="1:21" ht="18" customHeight="1" thickBot="1">
      <c r="A175" s="1330"/>
      <c r="B175" s="381">
        <v>4</v>
      </c>
      <c r="C175" s="1159" t="s">
        <v>42</v>
      </c>
      <c r="D175" s="1160" t="s">
        <v>39</v>
      </c>
      <c r="E175" s="1161">
        <f t="shared" si="22"/>
        <v>1</v>
      </c>
      <c r="F175" s="1162">
        <f t="shared" si="20"/>
        <v>9.6000000000000002E-2</v>
      </c>
      <c r="G175" s="423">
        <v>125000</v>
      </c>
      <c r="H175" s="1163"/>
      <c r="I175" s="1152" t="s">
        <v>17</v>
      </c>
      <c r="J175" s="153">
        <f t="shared" si="21"/>
        <v>12000</v>
      </c>
      <c r="K175" s="303"/>
      <c r="L175" s="667"/>
      <c r="M175" s="398"/>
      <c r="N175" s="402"/>
      <c r="O175" s="403"/>
      <c r="P175" s="47"/>
      <c r="Q175" s="384"/>
      <c r="R175" s="391">
        <v>1</v>
      </c>
      <c r="S175" s="289">
        <v>9.6000000000000002E-2</v>
      </c>
      <c r="T175" s="387"/>
      <c r="U175" s="72"/>
    </row>
    <row r="176" spans="1:21" ht="18" customHeight="1" thickBot="1">
      <c r="A176" s="479">
        <v>76</v>
      </c>
      <c r="B176" s="381">
        <v>3</v>
      </c>
      <c r="C176" s="548" t="s">
        <v>203</v>
      </c>
      <c r="D176" s="992" t="s">
        <v>46</v>
      </c>
      <c r="E176" s="433">
        <f t="shared" si="22"/>
        <v>2</v>
      </c>
      <c r="F176" s="434">
        <f t="shared" si="20"/>
        <v>0.115</v>
      </c>
      <c r="G176" s="423">
        <v>50000</v>
      </c>
      <c r="H176" s="478" t="s">
        <v>29</v>
      </c>
      <c r="I176" s="462" t="s">
        <v>17</v>
      </c>
      <c r="J176" s="46">
        <f t="shared" si="21"/>
        <v>5750</v>
      </c>
      <c r="K176" s="204"/>
      <c r="L176" s="668"/>
      <c r="M176" s="399"/>
      <c r="N176" s="404"/>
      <c r="O176" s="405"/>
      <c r="P176" s="48"/>
      <c r="Q176" s="385"/>
      <c r="R176" s="392">
        <v>2</v>
      </c>
      <c r="S176" s="393">
        <v>0.115</v>
      </c>
      <c r="T176" s="388"/>
      <c r="U176" s="73"/>
    </row>
    <row r="177" spans="1:21" ht="18" customHeight="1" thickBot="1">
      <c r="A177" s="1164">
        <v>48</v>
      </c>
      <c r="B177" s="382">
        <v>4</v>
      </c>
      <c r="C177" s="1165" t="s">
        <v>137</v>
      </c>
      <c r="D177" s="1166"/>
      <c r="E177" s="1167">
        <f t="shared" si="22"/>
        <v>42</v>
      </c>
      <c r="F177" s="1168">
        <f t="shared" si="20"/>
        <v>1.76</v>
      </c>
      <c r="G177" s="424">
        <v>50000</v>
      </c>
      <c r="H177" s="1169" t="s">
        <v>136</v>
      </c>
      <c r="I177" s="1170" t="s">
        <v>17</v>
      </c>
      <c r="J177" s="46">
        <f t="shared" si="21"/>
        <v>88000</v>
      </c>
      <c r="K177" s="205"/>
      <c r="L177" s="668"/>
      <c r="M177" s="400"/>
      <c r="N177" s="404"/>
      <c r="O177" s="405"/>
      <c r="P177" s="48"/>
      <c r="Q177" s="385"/>
      <c r="R177" s="392">
        <v>42</v>
      </c>
      <c r="S177" s="394">
        <v>1.76</v>
      </c>
      <c r="T177" s="388"/>
      <c r="U177" s="74"/>
    </row>
    <row r="178" spans="1:21" ht="18" customHeight="1" thickBot="1">
      <c r="A178" s="480">
        <v>42</v>
      </c>
      <c r="B178" s="383" t="s">
        <v>58</v>
      </c>
      <c r="C178" s="549" t="s">
        <v>138</v>
      </c>
      <c r="D178" s="993"/>
      <c r="E178" s="435">
        <f t="shared" si="22"/>
        <v>42</v>
      </c>
      <c r="F178" s="436">
        <f t="shared" si="20"/>
        <v>1.3109999999999999</v>
      </c>
      <c r="G178" s="425">
        <v>50000</v>
      </c>
      <c r="H178" s="481" t="s">
        <v>135</v>
      </c>
      <c r="I178" s="463" t="s">
        <v>17</v>
      </c>
      <c r="J178" s="375">
        <f t="shared" si="21"/>
        <v>65550</v>
      </c>
      <c r="K178" s="374"/>
      <c r="L178" s="669"/>
      <c r="M178" s="401"/>
      <c r="N178" s="406"/>
      <c r="O178" s="407"/>
      <c r="P178" s="376"/>
      <c r="Q178" s="386"/>
      <c r="R178" s="395">
        <v>42</v>
      </c>
      <c r="S178" s="396">
        <v>1.3109999999999999</v>
      </c>
      <c r="T178" s="389"/>
      <c r="U178" s="377"/>
    </row>
    <row r="179" spans="1:21" ht="18" customHeight="1" thickBot="1">
      <c r="A179" s="1171">
        <v>25</v>
      </c>
      <c r="B179" s="365" t="s">
        <v>64</v>
      </c>
      <c r="C179" s="1136" t="s">
        <v>203</v>
      </c>
      <c r="D179" s="1172"/>
      <c r="E179" s="1138">
        <f t="shared" si="22"/>
        <v>21</v>
      </c>
      <c r="F179" s="1173">
        <f t="shared" si="20"/>
        <v>0.23699999999999999</v>
      </c>
      <c r="G179" s="426">
        <v>60000</v>
      </c>
      <c r="H179" s="1140"/>
      <c r="I179" s="1141" t="s">
        <v>17</v>
      </c>
      <c r="J179" s="359">
        <f t="shared" si="21"/>
        <v>14220</v>
      </c>
      <c r="K179" s="421"/>
      <c r="L179" s="663"/>
      <c r="M179" s="437"/>
      <c r="N179" s="408"/>
      <c r="O179" s="438"/>
      <c r="P179" s="378"/>
      <c r="Q179" s="439"/>
      <c r="R179" s="397">
        <v>21</v>
      </c>
      <c r="S179" s="440">
        <v>0.23699999999999999</v>
      </c>
      <c r="T179" s="379"/>
      <c r="U179" s="380"/>
    </row>
    <row r="180" spans="1:21" ht="18.75">
      <c r="B180" s="98"/>
      <c r="F180" s="65">
        <f>SUM(F9:F179)</f>
        <v>2970.588999999999</v>
      </c>
      <c r="G180" s="58"/>
      <c r="H180" s="59"/>
      <c r="I180" s="60"/>
      <c r="J180" s="61">
        <f>SUM(J9:J179)</f>
        <v>103643552</v>
      </c>
      <c r="K180" s="96">
        <f>SUM(K9:K179)</f>
        <v>0</v>
      </c>
      <c r="L180" s="670"/>
      <c r="M180" s="62">
        <f>SUM(M9:M179)</f>
        <v>0</v>
      </c>
      <c r="N180" s="62"/>
      <c r="O180" s="63">
        <f>SUM(O9:O179)</f>
        <v>81</v>
      </c>
      <c r="P180" s="62"/>
      <c r="Q180" s="63">
        <f>SUM(Q9:Q179)</f>
        <v>0</v>
      </c>
      <c r="R180" s="62"/>
      <c r="S180" s="64">
        <f>SUM(S9:S179)</f>
        <v>906.89499999999998</v>
      </c>
      <c r="U180" s="75">
        <f>SUM(K180:T180)</f>
        <v>987.89499999999998</v>
      </c>
    </row>
    <row r="181" spans="1:21" ht="16.5" thickBot="1">
      <c r="F181" s="57"/>
      <c r="G181" s="58"/>
      <c r="H181" s="59"/>
      <c r="I181" s="60"/>
      <c r="K181" s="619"/>
      <c r="L181" s="773">
        <v>1700000</v>
      </c>
      <c r="M181" s="676"/>
      <c r="N181" s="677"/>
      <c r="O181" s="677" t="s">
        <v>186</v>
      </c>
      <c r="P181" s="672"/>
      <c r="Q181" s="611"/>
      <c r="R181" s="62"/>
      <c r="S181" s="64"/>
    </row>
    <row r="182" spans="1:21" ht="22.5" customHeight="1" thickBot="1">
      <c r="C182" s="1333" t="s">
        <v>95</v>
      </c>
      <c r="D182" s="1334"/>
      <c r="E182" s="1334"/>
      <c r="F182" s="1334"/>
      <c r="G182" s="1334"/>
      <c r="H182" s="1334"/>
      <c r="I182" s="1335"/>
      <c r="J182" s="752"/>
      <c r="L182" s="773">
        <v>1950000</v>
      </c>
      <c r="M182" s="676"/>
      <c r="N182" s="677"/>
      <c r="O182" s="677" t="s">
        <v>172</v>
      </c>
      <c r="P182" s="672"/>
      <c r="Q182" s="611"/>
    </row>
    <row r="183" spans="1:21" ht="15.75" customHeight="1">
      <c r="C183" s="1324" t="s">
        <v>47</v>
      </c>
      <c r="D183" s="1324" t="s">
        <v>96</v>
      </c>
      <c r="E183" s="1324" t="s">
        <v>35</v>
      </c>
      <c r="F183" s="1322" t="s">
        <v>45</v>
      </c>
      <c r="G183" s="1323"/>
      <c r="H183" s="1320" t="s">
        <v>111</v>
      </c>
      <c r="I183" s="1320" t="s">
        <v>8</v>
      </c>
      <c r="J183" s="752"/>
      <c r="K183" s="715"/>
      <c r="L183" s="773">
        <v>1200000</v>
      </c>
      <c r="M183" s="681"/>
      <c r="N183" s="677"/>
      <c r="O183" s="678" t="s">
        <v>187</v>
      </c>
      <c r="P183" s="672"/>
      <c r="Q183" s="611"/>
    </row>
    <row r="184" spans="1:21" ht="30.75" customHeight="1" thickBot="1">
      <c r="C184" s="1325"/>
      <c r="D184" s="1325"/>
      <c r="E184" s="1325"/>
      <c r="F184" s="812" t="s">
        <v>16</v>
      </c>
      <c r="G184" s="813" t="s">
        <v>15</v>
      </c>
      <c r="H184" s="1321"/>
      <c r="I184" s="1321"/>
      <c r="J184" s="752"/>
      <c r="K184" s="873">
        <v>45261</v>
      </c>
      <c r="L184" s="773">
        <v>4800000</v>
      </c>
      <c r="M184" s="681"/>
      <c r="N184" s="677"/>
      <c r="O184" s="678" t="s">
        <v>72</v>
      </c>
      <c r="P184" s="672"/>
      <c r="Q184" s="611"/>
    </row>
    <row r="185" spans="1:21" s="615" customFormat="1" ht="18" customHeight="1">
      <c r="A185" s="609"/>
      <c r="B185" s="610"/>
      <c r="C185" s="857" t="s">
        <v>131</v>
      </c>
      <c r="D185" s="858" t="s">
        <v>153</v>
      </c>
      <c r="E185" s="673"/>
      <c r="F185" s="859">
        <v>7</v>
      </c>
      <c r="G185" s="860">
        <v>4.1909999999999998</v>
      </c>
      <c r="H185" s="810">
        <v>75000</v>
      </c>
      <c r="I185" s="811" t="s">
        <v>93</v>
      </c>
      <c r="J185" s="874">
        <f t="shared" ref="J185:J202" si="23">MMULT(G185,H185)</f>
        <v>314325</v>
      </c>
      <c r="K185" s="875">
        <v>94400</v>
      </c>
      <c r="L185" s="817"/>
      <c r="M185" s="680"/>
      <c r="N185" s="1317">
        <f>SUM(L181:M184)</f>
        <v>9650000</v>
      </c>
      <c r="O185" s="1318"/>
      <c r="P185" s="611"/>
      <c r="Q185" s="616"/>
      <c r="R185" s="611"/>
      <c r="S185" s="612"/>
      <c r="T185" s="613"/>
      <c r="U185" s="614"/>
    </row>
    <row r="186" spans="1:21" s="615" customFormat="1" ht="15.75" customHeight="1">
      <c r="A186" s="609"/>
      <c r="B186" s="610"/>
      <c r="C186" s="674" t="s">
        <v>143</v>
      </c>
      <c r="D186" s="753" t="s">
        <v>100</v>
      </c>
      <c r="E186" s="712"/>
      <c r="F186" s="709">
        <v>1</v>
      </c>
      <c r="G186" s="754">
        <v>0.60199999999999998</v>
      </c>
      <c r="H186" s="618">
        <v>120000</v>
      </c>
      <c r="I186" s="861" t="s">
        <v>93</v>
      </c>
      <c r="J186" s="874">
        <f t="shared" si="23"/>
        <v>72240</v>
      </c>
      <c r="K186" s="875">
        <v>135900</v>
      </c>
      <c r="L186" s="817"/>
      <c r="M186" s="1319">
        <f>SUM(J180,L181:M184)</f>
        <v>113293552</v>
      </c>
      <c r="N186" s="1319"/>
      <c r="O186" s="1319"/>
      <c r="P186" s="1319"/>
      <c r="Q186" s="616"/>
      <c r="R186" s="611"/>
      <c r="S186" s="612"/>
      <c r="T186" s="613"/>
      <c r="U186" s="614"/>
    </row>
    <row r="187" spans="1:21" s="615" customFormat="1" ht="18.75" customHeight="1">
      <c r="A187" s="609"/>
      <c r="B187" s="610"/>
      <c r="C187" s="857" t="s">
        <v>132</v>
      </c>
      <c r="D187" s="858" t="s">
        <v>153</v>
      </c>
      <c r="E187" s="673"/>
      <c r="F187" s="859">
        <v>2</v>
      </c>
      <c r="G187" s="860">
        <v>1.3640000000000001</v>
      </c>
      <c r="H187" s="810">
        <v>75000</v>
      </c>
      <c r="I187" s="811" t="s">
        <v>93</v>
      </c>
      <c r="J187" s="874">
        <f t="shared" si="23"/>
        <v>102300.00000000001</v>
      </c>
      <c r="K187" s="875">
        <v>86100</v>
      </c>
      <c r="L187" s="817"/>
      <c r="M187" s="750"/>
      <c r="N187" s="750"/>
      <c r="O187" s="750"/>
      <c r="P187" s="750"/>
      <c r="Q187" s="616"/>
      <c r="R187" s="611"/>
      <c r="S187" s="612"/>
      <c r="T187" s="613"/>
      <c r="U187" s="614"/>
    </row>
    <row r="188" spans="1:21" s="615" customFormat="1" ht="20.25" customHeight="1">
      <c r="A188" s="609"/>
      <c r="B188" s="610"/>
      <c r="C188" s="857" t="s">
        <v>112</v>
      </c>
      <c r="D188" s="753" t="s">
        <v>100</v>
      </c>
      <c r="E188" s="673" t="s">
        <v>76</v>
      </c>
      <c r="F188" s="859">
        <v>1</v>
      </c>
      <c r="G188" s="860">
        <v>0.65700000000000003</v>
      </c>
      <c r="H188" s="863">
        <v>112000</v>
      </c>
      <c r="I188" s="617" t="s">
        <v>102</v>
      </c>
      <c r="J188" s="874">
        <f t="shared" si="23"/>
        <v>73584</v>
      </c>
      <c r="K188" s="875">
        <v>126630</v>
      </c>
      <c r="L188" s="818"/>
      <c r="R188" s="611"/>
      <c r="S188" s="612"/>
      <c r="T188" s="613"/>
      <c r="U188" s="614"/>
    </row>
    <row r="189" spans="1:21" s="615" customFormat="1" ht="20.25" customHeight="1">
      <c r="A189" s="609"/>
      <c r="B189" s="610"/>
      <c r="C189" s="862" t="s">
        <v>154</v>
      </c>
      <c r="D189" s="755" t="s">
        <v>153</v>
      </c>
      <c r="E189" s="756">
        <v>345</v>
      </c>
      <c r="F189" s="808">
        <v>3</v>
      </c>
      <c r="G189" s="809">
        <v>2</v>
      </c>
      <c r="H189" s="810">
        <v>81000</v>
      </c>
      <c r="I189" s="811" t="s">
        <v>93</v>
      </c>
      <c r="J189" s="874"/>
      <c r="K189" s="876">
        <v>92000</v>
      </c>
      <c r="L189" s="818"/>
      <c r="R189" s="611"/>
      <c r="S189" s="612"/>
      <c r="T189" s="613"/>
      <c r="U189" s="614"/>
    </row>
    <row r="190" spans="1:21" s="615" customFormat="1" ht="18" customHeight="1">
      <c r="A190" s="609"/>
      <c r="B190" s="610"/>
      <c r="C190" s="675" t="s">
        <v>113</v>
      </c>
      <c r="D190" s="753" t="s">
        <v>155</v>
      </c>
      <c r="E190" s="713" t="s">
        <v>104</v>
      </c>
      <c r="F190" s="710">
        <v>2</v>
      </c>
      <c r="G190" s="757">
        <v>6.9</v>
      </c>
      <c r="H190" s="618">
        <v>96000</v>
      </c>
      <c r="I190" s="861" t="s">
        <v>93</v>
      </c>
      <c r="J190" s="874">
        <f t="shared" si="23"/>
        <v>662400</v>
      </c>
      <c r="K190" s="877">
        <v>114600</v>
      </c>
      <c r="L190" s="818"/>
      <c r="R190" s="611"/>
      <c r="S190" s="612"/>
      <c r="T190" s="613"/>
      <c r="U190" s="614"/>
    </row>
    <row r="191" spans="1:21" s="615" customFormat="1" ht="15" customHeight="1">
      <c r="A191" s="609"/>
      <c r="B191" s="610"/>
      <c r="C191" s="864" t="s">
        <v>119</v>
      </c>
      <c r="D191" s="753" t="s">
        <v>153</v>
      </c>
      <c r="E191" s="714" t="s">
        <v>101</v>
      </c>
      <c r="F191" s="865">
        <v>2</v>
      </c>
      <c r="G191" s="866">
        <v>0.64100000000000001</v>
      </c>
      <c r="H191" s="867">
        <v>65000</v>
      </c>
      <c r="I191" s="861" t="s">
        <v>55</v>
      </c>
      <c r="J191" s="874">
        <f t="shared" si="23"/>
        <v>41665</v>
      </c>
      <c r="K191" s="877">
        <v>85100</v>
      </c>
      <c r="L191" s="818"/>
      <c r="R191" s="611"/>
      <c r="S191" s="612"/>
      <c r="T191" s="613"/>
      <c r="U191" s="614"/>
    </row>
    <row r="192" spans="1:21" s="615" customFormat="1" ht="15.75" customHeight="1">
      <c r="A192" s="609"/>
      <c r="B192" s="610"/>
      <c r="C192" s="862" t="s">
        <v>165</v>
      </c>
      <c r="D192" s="755" t="s">
        <v>153</v>
      </c>
      <c r="E192" s="756" t="s">
        <v>166</v>
      </c>
      <c r="F192" s="808">
        <v>2</v>
      </c>
      <c r="G192" s="809">
        <v>1.95</v>
      </c>
      <c r="H192" s="810">
        <v>80000</v>
      </c>
      <c r="I192" s="811" t="s">
        <v>93</v>
      </c>
      <c r="J192" s="874"/>
      <c r="K192" s="877">
        <v>92000</v>
      </c>
      <c r="L192" s="818"/>
      <c r="R192" s="611"/>
      <c r="S192" s="612"/>
      <c r="T192" s="613"/>
      <c r="U192" s="614"/>
    </row>
    <row r="193" spans="3:35">
      <c r="C193" s="868" t="s">
        <v>114</v>
      </c>
      <c r="D193" s="869" t="s">
        <v>153</v>
      </c>
      <c r="E193" s="711" t="s">
        <v>99</v>
      </c>
      <c r="F193" s="870">
        <v>11</v>
      </c>
      <c r="G193" s="871">
        <v>18.268999999999998</v>
      </c>
      <c r="H193" s="618">
        <v>85000</v>
      </c>
      <c r="I193" s="861" t="s">
        <v>93</v>
      </c>
      <c r="J193" s="874"/>
      <c r="K193" s="878">
        <v>95900</v>
      </c>
      <c r="L193" s="819"/>
      <c r="M193" s="671"/>
      <c r="N193" s="671"/>
      <c r="O193" s="671"/>
      <c r="Q193" s="120"/>
    </row>
    <row r="194" spans="3:35">
      <c r="C194" s="868" t="s">
        <v>220</v>
      </c>
      <c r="D194" s="1217" t="s">
        <v>153</v>
      </c>
      <c r="E194" s="711" t="s">
        <v>99</v>
      </c>
      <c r="F194" s="870">
        <v>4</v>
      </c>
      <c r="G194" s="871">
        <v>7.4930000000000003</v>
      </c>
      <c r="H194" s="618">
        <v>85000</v>
      </c>
      <c r="I194" s="861" t="s">
        <v>93</v>
      </c>
      <c r="J194" s="874"/>
      <c r="K194" s="878"/>
      <c r="L194" s="819"/>
      <c r="M194" s="671"/>
      <c r="N194" s="671"/>
      <c r="O194" s="671"/>
      <c r="Q194" s="120"/>
    </row>
    <row r="195" spans="3:35">
      <c r="C195" s="868" t="s">
        <v>120</v>
      </c>
      <c r="D195" s="869" t="s">
        <v>103</v>
      </c>
      <c r="E195" s="711" t="s">
        <v>99</v>
      </c>
      <c r="F195" s="870">
        <v>61</v>
      </c>
      <c r="G195" s="871">
        <v>70</v>
      </c>
      <c r="H195" s="618">
        <v>79000</v>
      </c>
      <c r="I195" s="861" t="s">
        <v>93</v>
      </c>
      <c r="J195" s="874"/>
      <c r="K195" s="878"/>
      <c r="L195" s="819"/>
      <c r="M195" s="671"/>
      <c r="N195" s="671"/>
      <c r="O195" s="671"/>
      <c r="Q195" s="120"/>
    </row>
    <row r="196" spans="3:35">
      <c r="C196" s="674" t="s">
        <v>120</v>
      </c>
      <c r="D196" s="753" t="s">
        <v>153</v>
      </c>
      <c r="E196" s="712" t="s">
        <v>98</v>
      </c>
      <c r="F196" s="709">
        <v>2</v>
      </c>
      <c r="G196" s="754">
        <v>3.2879999999999998</v>
      </c>
      <c r="H196" s="618">
        <v>92000</v>
      </c>
      <c r="I196" s="861" t="s">
        <v>93</v>
      </c>
      <c r="J196" s="879">
        <f t="shared" si="23"/>
        <v>302496</v>
      </c>
      <c r="K196" s="878">
        <v>104500</v>
      </c>
      <c r="L196" s="819"/>
      <c r="Q196" s="120"/>
    </row>
    <row r="197" spans="3:35">
      <c r="C197" s="674" t="s">
        <v>182</v>
      </c>
      <c r="D197" s="807" t="s">
        <v>153</v>
      </c>
      <c r="E197" s="712" t="s">
        <v>101</v>
      </c>
      <c r="F197" s="804">
        <v>7</v>
      </c>
      <c r="G197" s="805">
        <v>14.34</v>
      </c>
      <c r="H197" s="803">
        <v>82000</v>
      </c>
      <c r="I197" s="806" t="s">
        <v>93</v>
      </c>
      <c r="J197" s="879">
        <f t="shared" si="23"/>
        <v>1175880</v>
      </c>
      <c r="K197" s="878">
        <v>98600</v>
      </c>
      <c r="L197" s="819"/>
      <c r="Q197" s="120"/>
    </row>
    <row r="198" spans="3:35">
      <c r="C198" s="872" t="s">
        <v>156</v>
      </c>
      <c r="D198" s="755" t="s">
        <v>153</v>
      </c>
      <c r="E198" s="756">
        <v>355</v>
      </c>
      <c r="F198" s="808">
        <v>4</v>
      </c>
      <c r="G198" s="809">
        <v>7.3</v>
      </c>
      <c r="H198" s="867">
        <v>77000</v>
      </c>
      <c r="I198" s="861" t="s">
        <v>93</v>
      </c>
      <c r="J198" s="879"/>
      <c r="K198" s="878">
        <v>99400</v>
      </c>
      <c r="L198" s="819"/>
      <c r="AI198" t="s">
        <v>54</v>
      </c>
    </row>
    <row r="199" spans="3:35" ht="17.25" customHeight="1">
      <c r="C199" s="864" t="s">
        <v>115</v>
      </c>
      <c r="D199" s="753" t="s">
        <v>153</v>
      </c>
      <c r="E199" s="714" t="s">
        <v>101</v>
      </c>
      <c r="F199" s="865">
        <v>1</v>
      </c>
      <c r="G199" s="866">
        <v>0.77400000000000002</v>
      </c>
      <c r="H199" s="618">
        <v>66000</v>
      </c>
      <c r="I199" s="861" t="s">
        <v>142</v>
      </c>
      <c r="J199" s="880">
        <f t="shared" si="23"/>
        <v>51084</v>
      </c>
      <c r="K199" s="878">
        <v>97300</v>
      </c>
      <c r="L199" s="819"/>
    </row>
    <row r="200" spans="3:35">
      <c r="C200" s="864" t="s">
        <v>130</v>
      </c>
      <c r="D200" s="753" t="s">
        <v>153</v>
      </c>
      <c r="E200" s="714" t="s">
        <v>98</v>
      </c>
      <c r="F200" s="865">
        <v>4</v>
      </c>
      <c r="G200" s="866">
        <v>9.1389999999999993</v>
      </c>
      <c r="H200" s="618">
        <v>90000</v>
      </c>
      <c r="I200" s="861" t="s">
        <v>93</v>
      </c>
      <c r="J200" s="880">
        <f t="shared" si="23"/>
        <v>822509.99999999988</v>
      </c>
      <c r="K200" s="816">
        <v>104600</v>
      </c>
      <c r="L200" s="819"/>
    </row>
    <row r="201" spans="3:35">
      <c r="C201" s="864" t="s">
        <v>116</v>
      </c>
      <c r="D201" s="753" t="s">
        <v>153</v>
      </c>
      <c r="E201" s="714" t="s">
        <v>101</v>
      </c>
      <c r="F201" s="865">
        <v>1</v>
      </c>
      <c r="G201" s="866">
        <v>2.5</v>
      </c>
      <c r="H201" s="618">
        <v>69000</v>
      </c>
      <c r="I201" s="861" t="s">
        <v>173</v>
      </c>
      <c r="J201" s="881">
        <f t="shared" si="23"/>
        <v>172500</v>
      </c>
      <c r="K201" s="816">
        <v>99000</v>
      </c>
      <c r="L201" s="819"/>
    </row>
    <row r="202" spans="3:35">
      <c r="C202" s="675" t="s">
        <v>117</v>
      </c>
      <c r="D202" s="753" t="s">
        <v>155</v>
      </c>
      <c r="E202" s="713" t="s">
        <v>39</v>
      </c>
      <c r="F202" s="710">
        <v>7</v>
      </c>
      <c r="G202" s="757">
        <v>12.5</v>
      </c>
      <c r="H202" s="618">
        <v>82000</v>
      </c>
      <c r="I202" s="760" t="s">
        <v>118</v>
      </c>
      <c r="J202" s="882">
        <f t="shared" si="23"/>
        <v>1025000</v>
      </c>
      <c r="K202" s="816"/>
      <c r="L202" s="819"/>
    </row>
    <row r="203" spans="3:35" ht="16.5" thickBot="1">
      <c r="C203" s="761" t="s">
        <v>117</v>
      </c>
      <c r="D203" s="762" t="s">
        <v>155</v>
      </c>
      <c r="E203" s="763" t="s">
        <v>39</v>
      </c>
      <c r="F203" s="764">
        <v>3</v>
      </c>
      <c r="G203" s="765">
        <v>7.8</v>
      </c>
      <c r="H203" s="758">
        <v>82000</v>
      </c>
      <c r="I203" s="759" t="s">
        <v>164</v>
      </c>
      <c r="J203" s="815"/>
      <c r="K203" s="816"/>
      <c r="L203" s="819"/>
    </row>
    <row r="204" spans="3:35" ht="16.5" thickBot="1">
      <c r="C204" s="582"/>
      <c r="D204" s="582"/>
      <c r="E204" s="583"/>
      <c r="F204" s="583"/>
      <c r="G204" s="583"/>
      <c r="H204" s="584"/>
      <c r="I204" s="585"/>
      <c r="J204" s="815">
        <f>SUM(J185:J203)</f>
        <v>4815984</v>
      </c>
      <c r="K204" s="880"/>
      <c r="L204" s="814"/>
    </row>
    <row r="205" spans="3:35" ht="16.5" thickBot="1">
      <c r="C205" s="586" t="s">
        <v>105</v>
      </c>
      <c r="D205" s="587"/>
      <c r="E205" s="583"/>
      <c r="F205" s="582"/>
      <c r="G205" s="582"/>
      <c r="H205" s="588"/>
      <c r="I205" s="582"/>
      <c r="J205" s="752"/>
      <c r="K205" s="715"/>
    </row>
    <row r="206" spans="3:35" ht="16.5" thickBot="1">
      <c r="C206" s="1219"/>
      <c r="D206" s="1218"/>
      <c r="E206" s="583"/>
      <c r="F206" s="582"/>
      <c r="G206" s="582"/>
      <c r="H206" s="588"/>
      <c r="I206" s="582"/>
      <c r="J206" s="752"/>
      <c r="K206" s="715"/>
    </row>
    <row r="207" spans="3:35">
      <c r="C207" s="589" t="s">
        <v>106</v>
      </c>
      <c r="D207" s="581" t="s">
        <v>97</v>
      </c>
      <c r="E207" s="590" t="s">
        <v>101</v>
      </c>
      <c r="F207" s="591"/>
      <c r="G207" s="592">
        <v>8</v>
      </c>
      <c r="H207" s="593">
        <v>74000</v>
      </c>
      <c r="I207" s="594" t="s">
        <v>107</v>
      </c>
      <c r="J207" s="752"/>
      <c r="K207" s="715"/>
    </row>
    <row r="208" spans="3:35">
      <c r="C208" s="595" t="s">
        <v>108</v>
      </c>
      <c r="D208" s="601" t="s">
        <v>103</v>
      </c>
      <c r="E208" s="596" t="s">
        <v>101</v>
      </c>
      <c r="F208" s="597"/>
      <c r="G208" s="598">
        <v>108</v>
      </c>
      <c r="H208" s="599">
        <v>82000</v>
      </c>
      <c r="I208" s="600" t="s">
        <v>107</v>
      </c>
      <c r="J208" s="752"/>
    </row>
    <row r="209" spans="3:10">
      <c r="C209" s="595" t="s">
        <v>109</v>
      </c>
      <c r="D209" s="601" t="s">
        <v>103</v>
      </c>
      <c r="E209" s="596" t="s">
        <v>99</v>
      </c>
      <c r="F209" s="597"/>
      <c r="G209" s="598">
        <v>8</v>
      </c>
      <c r="H209" s="599">
        <v>75000</v>
      </c>
      <c r="I209" s="600" t="s">
        <v>107</v>
      </c>
      <c r="J209" s="752"/>
    </row>
    <row r="210" spans="3:10" ht="16.5" thickBot="1">
      <c r="C210" s="602" t="s">
        <v>110</v>
      </c>
      <c r="D210" s="603" t="s">
        <v>103</v>
      </c>
      <c r="E210" s="604" t="s">
        <v>99</v>
      </c>
      <c r="F210" s="605"/>
      <c r="G210" s="606">
        <v>11</v>
      </c>
      <c r="H210" s="607">
        <v>82000</v>
      </c>
      <c r="I210" s="608" t="s">
        <v>107</v>
      </c>
      <c r="J210" s="75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7">
    <mergeCell ref="A62:A74"/>
    <mergeCell ref="A172:A175"/>
    <mergeCell ref="C183:C184"/>
    <mergeCell ref="A160:A163"/>
    <mergeCell ref="A145:A157"/>
    <mergeCell ref="C182:I182"/>
    <mergeCell ref="I183:I184"/>
    <mergeCell ref="A167:A170"/>
    <mergeCell ref="A99:A115"/>
    <mergeCell ref="A75:A98"/>
    <mergeCell ref="A116:A118"/>
    <mergeCell ref="A158:A159"/>
    <mergeCell ref="A165:A166"/>
    <mergeCell ref="A119:A135"/>
    <mergeCell ref="A136:A144"/>
    <mergeCell ref="N185:O185"/>
    <mergeCell ref="M186:P186"/>
    <mergeCell ref="H183:H184"/>
    <mergeCell ref="F183:G183"/>
    <mergeCell ref="D183:D184"/>
    <mergeCell ref="E183:E184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6:A61"/>
    <mergeCell ref="A23:A38"/>
    <mergeCell ref="A16:A22"/>
    <mergeCell ref="A7:A15"/>
    <mergeCell ref="A39:A45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2024-02-19T06:22:04Z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