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восстановленная'!$C$182:$H$183</definedName>
  </definedNames>
  <calcPr calcId="162913"/>
</workbook>
</file>

<file path=xl/calcChain.xml><?xml version="1.0" encoding="utf-8"?>
<calcChain xmlns="http://schemas.openxmlformats.org/spreadsheetml/2006/main">
  <c r="J164" i="1" l="1"/>
  <c r="F170" i="1" l="1"/>
  <c r="J170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6" i="1"/>
  <c r="J154" i="1"/>
  <c r="F166" i="1"/>
  <c r="J166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0" i="1"/>
  <c r="J160" i="1" s="1"/>
  <c r="F168" i="1"/>
  <c r="J168" i="1" s="1"/>
  <c r="E168" i="1"/>
  <c r="J201" i="1" l="1"/>
  <c r="J200" i="1"/>
  <c r="J199" i="1"/>
  <c r="J198" i="1"/>
  <c r="J195" i="1"/>
  <c r="J190" i="1"/>
  <c r="J189" i="1"/>
  <c r="J187" i="1"/>
  <c r="J186" i="1"/>
  <c r="J185" i="1"/>
  <c r="J184" i="1"/>
  <c r="J203" i="1" l="1"/>
  <c r="N184" i="1" s="1"/>
  <c r="S93" i="1"/>
  <c r="S43" i="1" l="1"/>
  <c r="J43" i="1" s="1"/>
  <c r="F161" i="1" l="1"/>
  <c r="J161" i="1" s="1"/>
  <c r="E139" i="1"/>
  <c r="F162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7" i="1" l="1"/>
  <c r="E153" i="1"/>
  <c r="F111" i="1" l="1"/>
  <c r="J111" i="1" s="1"/>
  <c r="E111" i="1"/>
  <c r="J131" i="1" l="1"/>
  <c r="E131" i="1"/>
  <c r="F153" i="1"/>
  <c r="J153" i="1" s="1"/>
  <c r="F169" i="1"/>
  <c r="J169" i="1" s="1"/>
  <c r="F167" i="1"/>
  <c r="J167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79" i="1" l="1"/>
  <c r="M179" i="1"/>
  <c r="F156" i="1" l="1"/>
  <c r="J156" i="1" s="1"/>
  <c r="F133" i="1"/>
  <c r="J133" i="1" s="1"/>
  <c r="E133" i="1"/>
  <c r="S54" i="1"/>
  <c r="F54" i="1" s="1"/>
  <c r="J54" i="1" s="1"/>
  <c r="S49" i="1" l="1"/>
  <c r="Q179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8" i="1" l="1"/>
  <c r="F178" i="1" l="1"/>
  <c r="J178" i="1" s="1"/>
  <c r="E14" i="1"/>
  <c r="E9" i="1"/>
  <c r="F14" i="1"/>
  <c r="J14" i="1" s="1"/>
  <c r="F20" i="1"/>
  <c r="J20" i="1" s="1"/>
  <c r="J163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2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59" i="1" l="1"/>
  <c r="J159" i="1" s="1"/>
  <c r="F144" i="1" l="1"/>
  <c r="J144" i="1" s="1"/>
  <c r="S110" i="1" l="1"/>
  <c r="O9" i="1" l="1"/>
  <c r="O179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1" i="1"/>
  <c r="F171" i="1"/>
  <c r="E174" i="1"/>
  <c r="F174" i="1"/>
  <c r="E175" i="1"/>
  <c r="F175" i="1"/>
  <c r="E176" i="1"/>
  <c r="F176" i="1"/>
  <c r="E177" i="1"/>
  <c r="F177" i="1"/>
  <c r="S158" i="1" l="1"/>
  <c r="F158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8" i="1"/>
  <c r="J171" i="1"/>
  <c r="J174" i="1"/>
  <c r="J175" i="1"/>
  <c r="J176" i="1"/>
  <c r="J177" i="1"/>
  <c r="S179" i="1" l="1"/>
  <c r="J49" i="1"/>
  <c r="J65" i="1"/>
  <c r="J79" i="1"/>
  <c r="J115" i="1"/>
  <c r="J117" i="1"/>
  <c r="J69" i="1"/>
  <c r="J113" i="1"/>
  <c r="J120" i="1"/>
  <c r="J97" i="1"/>
  <c r="J76" i="1"/>
  <c r="F179" i="1"/>
  <c r="U179" i="1" l="1"/>
  <c r="J179" i="1"/>
  <c r="M185" i="1" s="1"/>
</calcChain>
</file>

<file path=xl/sharedStrings.xml><?xml version="1.0" encoding="utf-8"?>
<sst xmlns="http://schemas.openxmlformats.org/spreadsheetml/2006/main" count="923" uniqueCount="223">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</sst>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5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6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6" xfId="0" applyNumberFormat="1" applyFont="1" applyFill="1" applyBorder="1" applyAlignment="1">
      <alignment horizontal="right" shrinkToFit="1"/>
    </xf>
    <xf numFmtId="4" fontId="27" fillId="0" borderId="23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3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8" xfId="0" applyNumberFormat="1" applyFont="1" applyFill="1" applyBorder="1" applyAlignment="1">
      <alignment vertical="center" shrinkToFit="1"/>
    </xf>
    <xf numFmtId="1" fontId="5" fillId="0" borderId="30" xfId="0" applyNumberFormat="1" applyFont="1" applyFill="1" applyBorder="1" applyAlignment="1">
      <alignment horizontal="right" vertical="center" shrinkToFit="1"/>
    </xf>
    <xf numFmtId="166" fontId="21" fillId="0" borderId="29" xfId="0" applyNumberFormat="1" applyFont="1" applyFill="1" applyBorder="1" applyAlignment="1">
      <alignment vertical="center" shrinkToFit="1"/>
    </xf>
    <xf numFmtId="166" fontId="21" fillId="0" borderId="29" xfId="0" applyNumberFormat="1" applyFont="1" applyFill="1" applyBorder="1" applyAlignment="1">
      <alignment horizontal="center" vertical="center" shrinkToFit="1"/>
    </xf>
    <xf numFmtId="1" fontId="21" fillId="0" borderId="28" xfId="0" applyNumberFormat="1" applyFont="1" applyFill="1" applyBorder="1" applyAlignment="1">
      <alignment horizontal="right" vertical="center" shrinkToFit="1"/>
    </xf>
    <xf numFmtId="167" fontId="21" fillId="0" borderId="31" xfId="0" applyNumberFormat="1" applyFont="1" applyFill="1" applyBorder="1" applyAlignment="1">
      <alignment horizontal="center" vertical="center" shrinkToFit="1"/>
    </xf>
    <xf numFmtId="167" fontId="17" fillId="0" borderId="38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0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2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4" xfId="0" applyNumberFormat="1" applyFont="1" applyFill="1" applyBorder="1" applyAlignment="1">
      <alignment horizontal="center" vertical="center"/>
    </xf>
    <xf numFmtId="1" fontId="44" fillId="0" borderId="24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5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74" xfId="0" applyNumberFormat="1" applyFont="1" applyFill="1" applyBorder="1" applyAlignment="1">
      <alignment horizontal="right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vertical="center" shrinkToFit="1"/>
    </xf>
    <xf numFmtId="1" fontId="44" fillId="2" borderId="86" xfId="0" applyNumberFormat="1" applyFont="1" applyFill="1" applyBorder="1" applyAlignment="1">
      <alignment horizontal="center" vertical="center" shrinkToFit="1"/>
    </xf>
    <xf numFmtId="1" fontId="17" fillId="4" borderId="87" xfId="0" applyNumberFormat="1" applyFont="1" applyFill="1" applyBorder="1" applyAlignment="1">
      <alignment horizontal="center" vertical="center" shrinkToFit="1"/>
    </xf>
    <xf numFmtId="1" fontId="44" fillId="2" borderId="88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3" xfId="0" applyNumberFormat="1" applyFont="1" applyFill="1" applyBorder="1" applyAlignment="1">
      <alignment horizontal="right" vertical="center" shrinkToFit="1"/>
    </xf>
    <xf numFmtId="167" fontId="28" fillId="5" borderId="85" xfId="0" applyNumberFormat="1" applyFont="1" applyFill="1" applyBorder="1" applyAlignment="1">
      <alignment horizontal="right" vertical="center" shrinkToFit="1"/>
    </xf>
    <xf numFmtId="167" fontId="49" fillId="5" borderId="35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4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19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19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0" xfId="0" applyNumberFormat="1" applyFont="1" applyFill="1" applyBorder="1" applyAlignment="1">
      <alignment horizontal="center" vertical="center"/>
    </xf>
    <xf numFmtId="1" fontId="46" fillId="0" borderId="93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6" xfId="0" applyNumberFormat="1" applyFont="1" applyFill="1" applyBorder="1" applyAlignment="1">
      <alignment horizontal="center" vertical="center" shrinkToFit="1"/>
    </xf>
    <xf numFmtId="167" fontId="49" fillId="6" borderId="33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 shrinkToFit="1"/>
    </xf>
    <xf numFmtId="2" fontId="29" fillId="2" borderId="17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vertical="center" shrinkToFit="1"/>
    </xf>
    <xf numFmtId="1" fontId="34" fillId="2" borderId="56" xfId="0" applyNumberFormat="1" applyFont="1" applyFill="1" applyBorder="1" applyAlignment="1">
      <alignment vertical="center" shrinkToFit="1"/>
    </xf>
    <xf numFmtId="166" fontId="29" fillId="2" borderId="50" xfId="0" applyNumberFormat="1" applyFont="1" applyFill="1" applyBorder="1" applyAlignment="1">
      <alignment vertical="center" shrinkToFit="1"/>
    </xf>
    <xf numFmtId="1" fontId="17" fillId="4" borderId="109" xfId="0" applyNumberFormat="1" applyFont="1" applyFill="1" applyBorder="1" applyAlignment="1">
      <alignment horizontal="center" vertical="center" shrinkToFit="1"/>
    </xf>
    <xf numFmtId="166" fontId="29" fillId="2" borderId="48" xfId="0" applyNumberFormat="1" applyFont="1" applyFill="1" applyBorder="1" applyAlignment="1">
      <alignment horizontal="center" vertical="center" shrinkToFit="1"/>
    </xf>
    <xf numFmtId="167" fontId="17" fillId="0" borderId="42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3" xfId="0" applyNumberFormat="1" applyFont="1" applyFill="1" applyBorder="1" applyAlignment="1">
      <alignment vertical="center" shrinkToFit="1"/>
    </xf>
    <xf numFmtId="166" fontId="17" fillId="2" borderId="17" xfId="0" applyNumberFormat="1" applyFont="1" applyFill="1" applyBorder="1" applyAlignment="1">
      <alignment horizontal="center" vertical="center" shrinkToFit="1"/>
    </xf>
    <xf numFmtId="1" fontId="29" fillId="2" borderId="113" xfId="0" applyNumberFormat="1" applyFont="1" applyFill="1" applyBorder="1" applyAlignment="1">
      <alignment horizontal="right" vertical="center" shrinkToFit="1"/>
    </xf>
    <xf numFmtId="167" fontId="17" fillId="2" borderId="43" xfId="0" applyNumberFormat="1" applyFont="1" applyFill="1" applyBorder="1" applyAlignment="1">
      <alignment horizontal="center" vertical="center" shrinkToFit="1"/>
    </xf>
    <xf numFmtId="1" fontId="34" fillId="2" borderId="34" xfId="0" applyNumberFormat="1" applyFont="1" applyFill="1" applyBorder="1" applyAlignment="1">
      <alignment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17" fillId="4" borderId="123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vertical="center" shrinkToFit="1"/>
    </xf>
    <xf numFmtId="2" fontId="21" fillId="0" borderId="38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vertical="center" shrinkToFit="1"/>
    </xf>
    <xf numFmtId="166" fontId="21" fillId="0" borderId="36" xfId="0" applyNumberFormat="1" applyFont="1" applyFill="1" applyBorder="1" applyAlignment="1">
      <alignment vertical="center" shrinkToFit="1"/>
    </xf>
    <xf numFmtId="166" fontId="21" fillId="0" borderId="38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2" xfId="0" applyNumberFormat="1" applyFont="1" applyFill="1" applyBorder="1" applyAlignment="1">
      <alignment vertical="center" shrinkToFit="1"/>
    </xf>
    <xf numFmtId="166" fontId="37" fillId="0" borderId="42" xfId="0" applyNumberFormat="1" applyFont="1" applyFill="1" applyBorder="1" applyAlignment="1">
      <alignment vertical="center" shrinkToFit="1"/>
    </xf>
    <xf numFmtId="1" fontId="29" fillId="0" borderId="112" xfId="0" applyNumberFormat="1" applyFont="1" applyFill="1" applyBorder="1" applyAlignment="1">
      <alignment horizontal="right" vertical="center" shrinkToFit="1"/>
    </xf>
    <xf numFmtId="1" fontId="17" fillId="4" borderId="128" xfId="0" applyNumberFormat="1" applyFont="1" applyFill="1" applyBorder="1" applyAlignment="1">
      <alignment horizontal="center" vertical="center" shrinkToFit="1"/>
    </xf>
    <xf numFmtId="3" fontId="30" fillId="0" borderId="100" xfId="0" applyNumberFormat="1" applyFont="1" applyFill="1" applyBorder="1" applyAlignment="1">
      <alignment horizontal="center" vertical="center" shrinkToFit="1"/>
    </xf>
    <xf numFmtId="3" fontId="30" fillId="0" borderId="30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0" xfId="0" applyNumberFormat="1" applyFont="1" applyFill="1" applyBorder="1" applyAlignment="1">
      <alignment horizontal="right" shrinkToFit="1"/>
    </xf>
    <xf numFmtId="167" fontId="49" fillId="5" borderId="99" xfId="0" applyNumberFormat="1" applyFont="1" applyFill="1" applyBorder="1" applyAlignment="1">
      <alignment horizontal="right" vertical="center" shrinkToFit="1"/>
    </xf>
    <xf numFmtId="2" fontId="29" fillId="2" borderId="105" xfId="0" applyNumberFormat="1" applyFont="1" applyFill="1" applyBorder="1" applyAlignment="1">
      <alignment horizontal="center" vertical="center" shrinkToFit="1"/>
    </xf>
    <xf numFmtId="1" fontId="34" fillId="0" borderId="100" xfId="0" applyNumberFormat="1" applyFont="1" applyFill="1" applyBorder="1" applyAlignment="1">
      <alignment vertical="center" shrinkToFit="1"/>
    </xf>
    <xf numFmtId="166" fontId="29" fillId="0" borderId="105" xfId="0" applyNumberFormat="1" applyFont="1" applyFill="1" applyBorder="1" applyAlignment="1">
      <alignment vertical="center" shrinkToFit="1"/>
    </xf>
    <xf numFmtId="1" fontId="35" fillId="0" borderId="103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horizontal="center" vertical="center" shrinkToFit="1"/>
    </xf>
    <xf numFmtId="1" fontId="41" fillId="0" borderId="103" xfId="0" applyNumberFormat="1" applyFont="1" applyFill="1" applyBorder="1" applyAlignment="1">
      <alignment vertical="center" shrinkToFit="1"/>
    </xf>
    <xf numFmtId="167" fontId="41" fillId="0" borderId="106" xfId="0" applyNumberFormat="1" applyFont="1" applyFill="1" applyBorder="1" applyAlignment="1">
      <alignment horizontal="center" vertical="center" shrinkToFit="1"/>
    </xf>
    <xf numFmtId="167" fontId="50" fillId="5" borderId="99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4" xfId="0" applyNumberFormat="1" applyFont="1" applyFill="1" applyBorder="1" applyAlignment="1">
      <alignment horizontal="right" shrinkToFit="1"/>
    </xf>
    <xf numFmtId="2" fontId="29" fillId="2" borderId="36" xfId="0" applyNumberFormat="1" applyFont="1" applyFill="1" applyBorder="1" applyAlignment="1">
      <alignment horizontal="center" vertical="center" shrinkToFit="1"/>
    </xf>
    <xf numFmtId="1" fontId="34" fillId="0" borderId="34" xfId="0" applyNumberFormat="1" applyFont="1" applyFill="1" applyBorder="1" applyAlignment="1">
      <alignment vertical="center" shrinkToFit="1"/>
    </xf>
    <xf numFmtId="166" fontId="29" fillId="0" borderId="36" xfId="0" applyNumberFormat="1" applyFont="1" applyFill="1" applyBorder="1" applyAlignment="1">
      <alignment vertical="center" shrinkToFit="1"/>
    </xf>
    <xf numFmtId="1" fontId="35" fillId="0" borderId="37" xfId="0" applyNumberFormat="1" applyFont="1" applyFill="1" applyBorder="1" applyAlignment="1">
      <alignment vertical="center" shrinkToFit="1"/>
    </xf>
    <xf numFmtId="166" fontId="29" fillId="0" borderId="38" xfId="0" applyNumberFormat="1" applyFont="1" applyFill="1" applyBorder="1" applyAlignment="1">
      <alignment horizontal="center" vertical="center" shrinkToFit="1"/>
    </xf>
    <xf numFmtId="1" fontId="17" fillId="4" borderId="103" xfId="0" applyNumberFormat="1" applyFont="1" applyFill="1" applyBorder="1" applyAlignment="1">
      <alignment horizontal="center" vertical="center" shrinkToFit="1"/>
    </xf>
    <xf numFmtId="167" fontId="49" fillId="5" borderId="115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0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6" xfId="0" applyNumberFormat="1" applyFont="1" applyFill="1" applyBorder="1" applyAlignment="1">
      <alignment horizontal="center" vertical="center" shrinkToFit="1"/>
    </xf>
    <xf numFmtId="167" fontId="41" fillId="0" borderId="38" xfId="0" applyNumberFormat="1" applyFont="1" applyFill="1" applyBorder="1" applyAlignment="1">
      <alignment horizontal="center" vertical="center" shrinkToFit="1"/>
    </xf>
    <xf numFmtId="1" fontId="21" fillId="0" borderId="109" xfId="0" applyNumberFormat="1" applyFont="1" applyFill="1" applyBorder="1" applyAlignment="1">
      <alignment horizontal="right" vertical="center" shrinkToFit="1"/>
    </xf>
    <xf numFmtId="167" fontId="21" fillId="0" borderId="42" xfId="0" applyNumberFormat="1" applyFont="1" applyFill="1" applyBorder="1" applyAlignment="1">
      <alignment horizontal="center" vertical="center" shrinkToFit="1"/>
    </xf>
    <xf numFmtId="1" fontId="41" fillId="0" borderId="129" xfId="0" applyNumberFormat="1" applyFont="1" applyFill="1" applyBorder="1" applyAlignment="1">
      <alignment horizontal="right" vertical="center" shrinkToFit="1"/>
    </xf>
    <xf numFmtId="167" fontId="41" fillId="0" borderId="130" xfId="0" applyNumberFormat="1" applyFont="1" applyFill="1" applyBorder="1" applyAlignment="1">
      <alignment horizontal="center" vertical="center" shrinkToFit="1"/>
    </xf>
    <xf numFmtId="167" fontId="21" fillId="2" borderId="42" xfId="0" applyNumberFormat="1" applyFont="1" applyFill="1" applyBorder="1" applyAlignment="1">
      <alignment horizontal="center" vertical="center" shrinkToFit="1"/>
    </xf>
    <xf numFmtId="1" fontId="44" fillId="0" borderId="132" xfId="0" applyNumberFormat="1" applyFont="1" applyFill="1" applyBorder="1" applyAlignment="1">
      <alignment horizontal="center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1" xfId="0" applyNumberFormat="1" applyFont="1" applyFill="1" applyBorder="1" applyAlignment="1">
      <alignment horizontal="center" vertical="center" shrinkToFit="1"/>
    </xf>
    <xf numFmtId="1" fontId="44" fillId="0" borderId="110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3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6" xfId="0" applyNumberFormat="1" applyFont="1" applyFill="1" applyBorder="1" applyAlignment="1">
      <alignment horizontal="center" vertical="center" shrinkToFit="1"/>
    </xf>
    <xf numFmtId="49" fontId="30" fillId="11" borderId="116" xfId="0" applyNumberFormat="1" applyFont="1" applyFill="1" applyBorder="1" applyAlignment="1">
      <alignment horizontal="center" vertical="center" shrinkToFit="1"/>
    </xf>
    <xf numFmtId="49" fontId="30" fillId="11" borderId="104" xfId="0" applyNumberFormat="1" applyFont="1" applyFill="1" applyBorder="1" applyAlignment="1">
      <alignment horizontal="center" vertical="center" shrinkToFit="1"/>
    </xf>
    <xf numFmtId="49" fontId="30" fillId="10" borderId="104" xfId="0" applyNumberFormat="1" applyFont="1" applyFill="1" applyBorder="1" applyAlignment="1">
      <alignment horizontal="center" vertical="center" shrinkToFit="1"/>
    </xf>
    <xf numFmtId="49" fontId="30" fillId="11" borderId="18" xfId="0" applyNumberFormat="1" applyFont="1" applyFill="1" applyBorder="1" applyAlignment="1">
      <alignment horizontal="center" vertical="center" shrinkToFit="1"/>
    </xf>
    <xf numFmtId="3" fontId="30" fillId="0" borderId="16" xfId="0" applyNumberFormat="1" applyFont="1" applyFill="1" applyBorder="1" applyAlignment="1">
      <alignment horizontal="center" vertical="center" shrinkToFit="1"/>
    </xf>
    <xf numFmtId="3" fontId="30" fillId="0" borderId="34" xfId="0" applyNumberFormat="1" applyFont="1" applyFill="1" applyBorder="1" applyAlignment="1">
      <alignment horizontal="center" vertical="center" shrinkToFit="1"/>
    </xf>
    <xf numFmtId="166" fontId="30" fillId="0" borderId="121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6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4" xfId="0" applyNumberFormat="1" applyFont="1" applyFill="1" applyBorder="1" applyAlignment="1">
      <alignment horizontal="right" vertical="center" shrinkToFit="1"/>
    </xf>
    <xf numFmtId="3" fontId="30" fillId="10" borderId="33" xfId="0" applyNumberFormat="1" applyFont="1" applyFill="1" applyBorder="1" applyAlignment="1">
      <alignment horizontal="right" vertical="center" shrinkToFit="1"/>
    </xf>
    <xf numFmtId="167" fontId="49" fillId="5" borderId="1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6" fontId="30" fillId="0" borderId="124" xfId="0" applyNumberFormat="1" applyFont="1" applyFill="1" applyBorder="1" applyAlignment="1">
      <alignment horizontal="right" vertical="center" shrinkToFit="1"/>
    </xf>
    <xf numFmtId="2" fontId="29" fillId="2" borderId="95" xfId="0" applyNumberFormat="1" applyFont="1" applyFill="1" applyBorder="1" applyAlignment="1">
      <alignment horizontal="center" vertical="center" shrinkToFit="1"/>
    </xf>
    <xf numFmtId="1" fontId="34" fillId="0" borderId="90" xfId="0" applyNumberFormat="1" applyFont="1" applyFill="1" applyBorder="1" applyAlignment="1">
      <alignment vertical="center" shrinkToFit="1"/>
    </xf>
    <xf numFmtId="166" fontId="29" fillId="0" borderId="95" xfId="0" applyNumberFormat="1" applyFont="1" applyFill="1" applyBorder="1" applyAlignment="1">
      <alignment vertical="center" shrinkToFit="1"/>
    </xf>
    <xf numFmtId="1" fontId="35" fillId="0" borderId="91" xfId="0" applyNumberFormat="1" applyFont="1" applyFill="1" applyBorder="1" applyAlignment="1">
      <alignment vertical="center" shrinkToFit="1"/>
    </xf>
    <xf numFmtId="166" fontId="29" fillId="0" borderId="92" xfId="0" applyNumberFormat="1" applyFont="1" applyFill="1" applyBorder="1" applyAlignment="1">
      <alignment horizontal="center" vertical="center" shrinkToFit="1"/>
    </xf>
    <xf numFmtId="1" fontId="44" fillId="0" borderId="136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4" fontId="27" fillId="0" borderId="45" xfId="0" applyNumberFormat="1" applyFont="1" applyFill="1" applyBorder="1" applyAlignment="1">
      <alignment horizontal="right" shrinkToFit="1"/>
    </xf>
    <xf numFmtId="1" fontId="34" fillId="0" borderId="45" xfId="0" applyNumberFormat="1" applyFont="1" applyFill="1" applyBorder="1" applyAlignment="1">
      <alignment vertical="center" shrinkToFit="1"/>
    </xf>
    <xf numFmtId="166" fontId="29" fillId="0" borderId="47" xfId="0" applyNumberFormat="1" applyFont="1" applyFill="1" applyBorder="1" applyAlignment="1">
      <alignment vertical="center" shrinkToFit="1"/>
    </xf>
    <xf numFmtId="167" fontId="58" fillId="5" borderId="99" xfId="0" applyNumberFormat="1" applyFont="1" applyFill="1" applyBorder="1" applyAlignment="1">
      <alignment horizontal="right" vertical="center" shrinkToFit="1"/>
    </xf>
    <xf numFmtId="167" fontId="17" fillId="0" borderId="93" xfId="0" applyNumberFormat="1" applyFont="1" applyFill="1" applyBorder="1" applyAlignment="1">
      <alignment horizontal="center" vertical="center" shrinkToFit="1"/>
    </xf>
    <xf numFmtId="3" fontId="24" fillId="0" borderId="34" xfId="0" applyNumberFormat="1" applyFont="1" applyFill="1" applyBorder="1" applyAlignment="1">
      <alignment horizontal="center" vertical="center" shrinkToFit="1"/>
    </xf>
    <xf numFmtId="167" fontId="28" fillId="5" borderId="115" xfId="0" applyNumberFormat="1" applyFont="1" applyFill="1" applyBorder="1" applyAlignment="1">
      <alignment horizontal="right" vertical="center" shrinkToFit="1"/>
    </xf>
    <xf numFmtId="1" fontId="17" fillId="4" borderId="37" xfId="0" applyNumberFormat="1" applyFont="1" applyFill="1" applyBorder="1" applyAlignment="1">
      <alignment horizontal="center" vertical="center" shrinkToFit="1"/>
    </xf>
    <xf numFmtId="1" fontId="17" fillId="0" borderId="37" xfId="0" applyNumberFormat="1" applyFont="1" applyFill="1" applyBorder="1" applyAlignment="1">
      <alignment horizontal="right" vertical="center" shrinkToFit="1"/>
    </xf>
    <xf numFmtId="4" fontId="27" fillId="0" borderId="90" xfId="0" applyNumberFormat="1" applyFont="1" applyFill="1" applyBorder="1" applyAlignment="1">
      <alignment horizontal="right" shrinkToFit="1"/>
    </xf>
    <xf numFmtId="1" fontId="5" fillId="0" borderId="90" xfId="0" applyNumberFormat="1" applyFont="1" applyFill="1" applyBorder="1" applyAlignment="1">
      <alignment vertical="center" shrinkToFit="1"/>
    </xf>
    <xf numFmtId="2" fontId="21" fillId="0" borderId="92" xfId="0" applyNumberFormat="1" applyFont="1" applyFill="1" applyBorder="1" applyAlignment="1">
      <alignment horizontal="center" vertical="center" shrinkToFit="1"/>
    </xf>
    <xf numFmtId="1" fontId="44" fillId="2" borderId="132" xfId="0" applyNumberFormat="1" applyFont="1" applyFill="1" applyBorder="1" applyAlignment="1">
      <alignment horizontal="center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1" fontId="41" fillId="0" borderId="37" xfId="0" applyNumberFormat="1" applyFont="1" applyFill="1" applyBorder="1" applyAlignment="1">
      <alignment vertical="center" shrinkToFit="1"/>
    </xf>
    <xf numFmtId="3" fontId="30" fillId="0" borderId="100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/>
    </xf>
    <xf numFmtId="1" fontId="29" fillId="0" borderId="100" xfId="0" applyNumberFormat="1" applyFont="1" applyFill="1" applyBorder="1" applyAlignment="1">
      <alignment horizontal="center" vertical="center"/>
    </xf>
    <xf numFmtId="166" fontId="29" fillId="0" borderId="105" xfId="0" applyNumberFormat="1" applyFont="1" applyFill="1" applyBorder="1" applyAlignment="1">
      <alignment horizontal="center" vertical="center"/>
    </xf>
    <xf numFmtId="1" fontId="17" fillId="0" borderId="103" xfId="0" applyNumberFormat="1" applyFont="1" applyFill="1" applyBorder="1" applyAlignment="1">
      <alignment horizontal="center" vertical="center"/>
    </xf>
    <xf numFmtId="1" fontId="5" fillId="0" borderId="100" xfId="0" applyNumberFormat="1" applyFont="1" applyFill="1" applyBorder="1" applyAlignment="1">
      <alignment vertical="center" shrinkToFit="1"/>
    </xf>
    <xf numFmtId="2" fontId="21" fillId="0" borderId="106" xfId="0" applyNumberFormat="1" applyFont="1" applyFill="1" applyBorder="1" applyAlignment="1">
      <alignment horizontal="center" vertical="center" shrinkToFit="1"/>
    </xf>
    <xf numFmtId="1" fontId="5" fillId="0" borderId="107" xfId="0" applyNumberFormat="1" applyFont="1" applyFill="1" applyBorder="1" applyAlignment="1">
      <alignment vertical="center" shrinkToFit="1"/>
    </xf>
    <xf numFmtId="166" fontId="17" fillId="0" borderId="111" xfId="0" applyNumberFormat="1" applyFont="1" applyFill="1" applyBorder="1" applyAlignment="1">
      <alignment vertical="center" shrinkToFit="1"/>
    </xf>
    <xf numFmtId="166" fontId="17" fillId="0" borderId="106" xfId="0" applyNumberFormat="1" applyFont="1" applyFill="1" applyBorder="1" applyAlignment="1">
      <alignment horizontal="center" vertical="center" shrinkToFit="1"/>
    </xf>
    <xf numFmtId="1" fontId="17" fillId="4" borderId="138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" fontId="57" fillId="0" borderId="107" xfId="0" applyNumberFormat="1" applyFont="1" applyFill="1" applyBorder="1" applyAlignment="1">
      <alignment horizontal="right" vertical="center" shrinkToFit="1"/>
    </xf>
    <xf numFmtId="167" fontId="57" fillId="2" borderId="111" xfId="0" applyNumberFormat="1" applyFont="1" applyFill="1" applyBorder="1" applyAlignment="1">
      <alignment horizontal="center" vertical="center" shrinkToFit="1"/>
    </xf>
    <xf numFmtId="1" fontId="44" fillId="2" borderId="136" xfId="0" applyNumberFormat="1" applyFont="1" applyFill="1" applyBorder="1" applyAlignment="1">
      <alignment horizontal="center" vertical="center" shrinkToFit="1"/>
    </xf>
    <xf numFmtId="166" fontId="21" fillId="0" borderId="92" xfId="0" applyNumberFormat="1" applyFont="1" applyFill="1" applyBorder="1" applyAlignment="1">
      <alignment horizontal="center" vertical="center" shrinkToFit="1"/>
    </xf>
    <xf numFmtId="1" fontId="21" fillId="0" borderId="97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19" xfId="0" applyNumberFormat="1" applyFont="1" applyFill="1" applyBorder="1" applyAlignment="1">
      <alignment vertical="center" shrinkToFit="1"/>
    </xf>
    <xf numFmtId="1" fontId="44" fillId="2" borderId="110" xfId="0" applyNumberFormat="1" applyFont="1" applyFill="1" applyBorder="1" applyAlignment="1">
      <alignment horizontal="center" vertical="center" shrinkToFit="1"/>
    </xf>
    <xf numFmtId="167" fontId="41" fillId="2" borderId="93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vertical="center" shrinkToFit="1"/>
    </xf>
    <xf numFmtId="166" fontId="21" fillId="0" borderId="48" xfId="0" applyNumberFormat="1" applyFont="1" applyFill="1" applyBorder="1" applyAlignment="1">
      <alignment horizontal="center" vertical="center" shrinkToFit="1"/>
    </xf>
    <xf numFmtId="167" fontId="17" fillId="0" borderId="48" xfId="0" applyNumberFormat="1" applyFont="1" applyFill="1" applyBorder="1" applyAlignment="1">
      <alignment horizontal="center" vertical="center" shrinkToFit="1"/>
    </xf>
    <xf numFmtId="2" fontId="29" fillId="0" borderId="95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" fontId="41" fillId="0" borderId="140" xfId="0" applyNumberFormat="1" applyFont="1" applyFill="1" applyBorder="1" applyAlignment="1">
      <alignment horizontal="right" vertical="center" shrinkToFit="1"/>
    </xf>
    <xf numFmtId="167" fontId="41" fillId="0" borderId="92" xfId="0" applyNumberFormat="1" applyFont="1" applyFill="1" applyBorder="1" applyAlignment="1">
      <alignment horizontal="center" vertical="center" shrinkToFit="1"/>
    </xf>
    <xf numFmtId="1" fontId="17" fillId="4" borderId="140" xfId="0" applyNumberFormat="1" applyFont="1" applyFill="1" applyBorder="1" applyAlignment="1">
      <alignment horizontal="center" vertical="center" shrinkToFit="1"/>
    </xf>
    <xf numFmtId="167" fontId="28" fillId="5" borderId="35" xfId="0" applyNumberFormat="1" applyFont="1" applyFill="1" applyBorder="1" applyAlignment="1">
      <alignment horizontal="right" vertical="center" shrinkToFit="1"/>
    </xf>
    <xf numFmtId="166" fontId="30" fillId="2" borderId="101" xfId="0" applyNumberFormat="1" applyFont="1" applyFill="1" applyBorder="1" applyAlignment="1">
      <alignment horizontal="right" vertical="center" shrinkToFit="1"/>
    </xf>
    <xf numFmtId="3" fontId="30" fillId="11" borderId="99" xfId="0" applyNumberFormat="1" applyFont="1" applyFill="1" applyBorder="1" applyAlignment="1">
      <alignment horizontal="right" vertical="center" shrinkToFit="1"/>
    </xf>
    <xf numFmtId="4" fontId="27" fillId="2" borderId="100" xfId="0" applyNumberFormat="1" applyFont="1" applyFill="1" applyBorder="1" applyAlignment="1">
      <alignment horizontal="right" shrinkToFit="1"/>
    </xf>
    <xf numFmtId="1" fontId="34" fillId="2" borderId="100" xfId="0" applyNumberFormat="1" applyFont="1" applyFill="1" applyBorder="1" applyAlignment="1">
      <alignment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2" borderId="107" xfId="0" applyNumberFormat="1" applyFont="1" applyFill="1" applyBorder="1" applyAlignment="1">
      <alignment vertical="center" shrinkToFit="1"/>
    </xf>
    <xf numFmtId="166" fontId="29" fillId="2" borderId="111" xfId="0" applyNumberFormat="1" applyFont="1" applyFill="1" applyBorder="1" applyAlignment="1">
      <alignment vertical="center" shrinkToFit="1"/>
    </xf>
    <xf numFmtId="166" fontId="29" fillId="2" borderId="106" xfId="0" applyNumberFormat="1" applyFont="1" applyFill="1" applyBorder="1" applyAlignment="1">
      <alignment horizontal="center" vertical="center" shrinkToFit="1"/>
    </xf>
    <xf numFmtId="167" fontId="21" fillId="2" borderId="96" xfId="0" applyNumberFormat="1" applyFont="1" applyFill="1" applyBorder="1" applyAlignment="1">
      <alignment horizontal="center" vertical="center" shrinkToFit="1"/>
    </xf>
    <xf numFmtId="1" fontId="29" fillId="0" borderId="141" xfId="0" applyNumberFormat="1" applyFont="1" applyFill="1" applyBorder="1" applyAlignment="1">
      <alignment horizontal="center" vertical="center"/>
    </xf>
    <xf numFmtId="166" fontId="29" fillId="0" borderId="144" xfId="0" applyNumberFormat="1" applyFont="1" applyFill="1" applyBorder="1" applyAlignment="1">
      <alignment horizontal="center" vertical="center"/>
    </xf>
    <xf numFmtId="1" fontId="17" fillId="0" borderId="143" xfId="0" applyNumberFormat="1" applyFont="1" applyFill="1" applyBorder="1" applyAlignment="1">
      <alignment horizontal="center" vertical="center"/>
    </xf>
    <xf numFmtId="0" fontId="41" fillId="0" borderId="144" xfId="0" applyFont="1" applyFill="1" applyBorder="1" applyAlignment="1">
      <alignment horizontal="center" vertical="center"/>
    </xf>
    <xf numFmtId="3" fontId="25" fillId="0" borderId="90" xfId="0" applyNumberFormat="1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/>
    </xf>
    <xf numFmtId="1" fontId="47" fillId="0" borderId="90" xfId="0" applyNumberFormat="1" applyFont="1" applyFill="1" applyBorder="1" applyAlignment="1">
      <alignment horizontal="center" vertical="center"/>
    </xf>
    <xf numFmtId="166" fontId="47" fillId="0" borderId="95" xfId="0" applyNumberFormat="1" applyFont="1" applyFill="1" applyBorder="1" applyAlignment="1">
      <alignment horizontal="center" vertical="center"/>
    </xf>
    <xf numFmtId="1" fontId="22" fillId="0" borderId="91" xfId="0" applyNumberFormat="1" applyFont="1" applyFill="1" applyBorder="1" applyAlignment="1">
      <alignment horizontal="center" vertical="center"/>
    </xf>
    <xf numFmtId="166" fontId="22" fillId="0" borderId="92" xfId="0" applyNumberFormat="1" applyFont="1" applyFill="1" applyBorder="1" applyAlignment="1">
      <alignment horizontal="center" vertical="center"/>
    </xf>
    <xf numFmtId="1" fontId="23" fillId="4" borderId="149" xfId="0" applyNumberFormat="1" applyFont="1" applyFill="1" applyBorder="1" applyAlignment="1">
      <alignment horizontal="center" vertical="center"/>
    </xf>
    <xf numFmtId="3" fontId="30" fillId="10" borderId="37" xfId="0" applyNumberFormat="1" applyFont="1" applyFill="1" applyBorder="1" applyAlignment="1">
      <alignment horizontal="right" vertical="center" shrinkToFit="1"/>
    </xf>
    <xf numFmtId="3" fontId="24" fillId="10" borderId="35" xfId="0" applyNumberFormat="1" applyFont="1" applyFill="1" applyBorder="1" applyAlignment="1">
      <alignment horizontal="right" vertical="center" wrapText="1"/>
    </xf>
    <xf numFmtId="3" fontId="30" fillId="10" borderId="99" xfId="0" applyNumberFormat="1" applyFont="1" applyFill="1" applyBorder="1" applyAlignment="1">
      <alignment horizontal="right" vertical="center" shrinkToFit="1"/>
    </xf>
    <xf numFmtId="1" fontId="47" fillId="0" borderId="97" xfId="0" applyNumberFormat="1" applyFont="1" applyFill="1" applyBorder="1" applyAlignment="1">
      <alignment horizontal="right" vertical="center"/>
    </xf>
    <xf numFmtId="1" fontId="46" fillId="0" borderId="96" xfId="0" applyNumberFormat="1" applyFont="1" applyFill="1" applyBorder="1" applyAlignment="1">
      <alignment horizontal="center" vertical="center"/>
    </xf>
    <xf numFmtId="1" fontId="44" fillId="0" borderId="111" xfId="0" applyNumberFormat="1" applyFont="1" applyFill="1" applyBorder="1" applyAlignment="1">
      <alignment horizontal="center" vertical="center"/>
    </xf>
    <xf numFmtId="167" fontId="47" fillId="0" borderId="96" xfId="0" applyNumberFormat="1" applyFont="1" applyFill="1" applyBorder="1" applyAlignment="1">
      <alignment horizontal="center" vertical="center"/>
    </xf>
    <xf numFmtId="167" fontId="21" fillId="0" borderId="42" xfId="0" applyNumberFormat="1" applyFont="1" applyFill="1" applyBorder="1" applyAlignment="1">
      <alignment horizontal="center" vertical="center"/>
    </xf>
    <xf numFmtId="3" fontId="25" fillId="0" borderId="34" xfId="0" applyNumberFormat="1" applyFont="1" applyFill="1" applyBorder="1" applyAlignment="1">
      <alignment horizontal="center" vertical="center" wrapText="1"/>
    </xf>
    <xf numFmtId="3" fontId="24" fillId="10" borderId="115" xfId="0" applyNumberFormat="1" applyFont="1" applyFill="1" applyBorder="1" applyAlignment="1">
      <alignment horizontal="right" vertical="center" wrapText="1"/>
    </xf>
    <xf numFmtId="0" fontId="22" fillId="0" borderId="36" xfId="0" applyFont="1" applyFill="1" applyBorder="1" applyAlignment="1">
      <alignment horizontal="center" vertical="center"/>
    </xf>
    <xf numFmtId="1" fontId="47" fillId="0" borderId="34" xfId="0" applyNumberFormat="1" applyFont="1" applyFill="1" applyBorder="1" applyAlignment="1">
      <alignment horizontal="center" vertical="center"/>
    </xf>
    <xf numFmtId="166" fontId="47" fillId="0" borderId="36" xfId="0" applyNumberFormat="1" applyFont="1" applyFill="1" applyBorder="1" applyAlignment="1">
      <alignment horizontal="center" vertical="center"/>
    </xf>
    <xf numFmtId="1" fontId="22" fillId="0" borderId="3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" fontId="47" fillId="0" borderId="114" xfId="0" applyNumberFormat="1" applyFont="1" applyFill="1" applyBorder="1" applyAlignment="1">
      <alignment horizontal="right" vertical="center"/>
    </xf>
    <xf numFmtId="167" fontId="47" fillId="0" borderId="117" xfId="0" applyNumberFormat="1" applyFont="1" applyFill="1" applyBorder="1" applyAlignment="1">
      <alignment horizontal="center" vertical="center"/>
    </xf>
    <xf numFmtId="1" fontId="23" fillId="4" borderId="154" xfId="0" applyNumberFormat="1" applyFont="1" applyFill="1" applyBorder="1" applyAlignment="1">
      <alignment horizontal="center" vertical="center"/>
    </xf>
    <xf numFmtId="1" fontId="46" fillId="0" borderId="117" xfId="0" applyNumberFormat="1" applyFont="1" applyFill="1" applyBorder="1" applyAlignment="1">
      <alignment horizontal="center" vertical="center"/>
    </xf>
    <xf numFmtId="1" fontId="24" fillId="10" borderId="35" xfId="0" applyNumberFormat="1" applyFont="1" applyFill="1" applyBorder="1" applyAlignment="1">
      <alignment horizontal="center" vertical="center" wrapText="1"/>
    </xf>
    <xf numFmtId="1" fontId="24" fillId="10" borderId="115" xfId="0" applyNumberFormat="1" applyFont="1" applyFill="1" applyBorder="1" applyAlignment="1">
      <alignment horizontal="center" vertical="center" wrapText="1"/>
    </xf>
    <xf numFmtId="167" fontId="49" fillId="5" borderId="155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7" xfId="0" applyNumberFormat="1" applyFont="1" applyFill="1" applyBorder="1" applyAlignment="1">
      <alignment horizontal="center" vertical="center" shrinkToFit="1"/>
    </xf>
    <xf numFmtId="49" fontId="30" fillId="11" borderId="150" xfId="0" applyNumberFormat="1" applyFont="1" applyFill="1" applyBorder="1" applyAlignment="1">
      <alignment horizontal="center" vertical="center" shrinkToFit="1"/>
    </xf>
    <xf numFmtId="167" fontId="58" fillId="5" borderId="115" xfId="0" applyNumberFormat="1" applyFont="1" applyFill="1" applyBorder="1" applyAlignment="1">
      <alignment horizontal="right" vertical="center" shrinkToFit="1"/>
    </xf>
    <xf numFmtId="2" fontId="21" fillId="2" borderId="111" xfId="0" applyNumberFormat="1" applyFont="1" applyFill="1" applyBorder="1" applyAlignment="1">
      <alignment horizontal="center" vertical="center" shrinkToFit="1"/>
    </xf>
    <xf numFmtId="2" fontId="21" fillId="2" borderId="117" xfId="0" applyNumberFormat="1" applyFont="1" applyFill="1" applyBorder="1" applyAlignment="1">
      <alignment horizontal="center" vertical="center" shrinkToFit="1"/>
    </xf>
    <xf numFmtId="166" fontId="29" fillId="2" borderId="106" xfId="0" applyNumberFormat="1" applyFont="1" applyFill="1" applyBorder="1" applyAlignment="1">
      <alignment vertical="center" shrinkToFit="1"/>
    </xf>
    <xf numFmtId="166" fontId="29" fillId="2" borderId="38" xfId="0" applyNumberFormat="1" applyFont="1" applyFill="1" applyBorder="1" applyAlignment="1">
      <alignment vertical="center" shrinkToFit="1"/>
    </xf>
    <xf numFmtId="1" fontId="21" fillId="2" borderId="100" xfId="0" applyNumberFormat="1" applyFont="1" applyFill="1" applyBorder="1" applyAlignment="1">
      <alignment horizontal="right" vertical="center" shrinkToFit="1"/>
    </xf>
    <xf numFmtId="1" fontId="17" fillId="2" borderId="34" xfId="0" applyNumberFormat="1" applyFont="1" applyFill="1" applyBorder="1" applyAlignment="1">
      <alignment horizontal="right" vertical="center" shrinkToFit="1"/>
    </xf>
    <xf numFmtId="166" fontId="29" fillId="2" borderId="111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horizontal="center" vertical="center" shrinkToFit="1"/>
    </xf>
    <xf numFmtId="1" fontId="41" fillId="0" borderId="138" xfId="0" applyNumberFormat="1" applyFont="1" applyFill="1" applyBorder="1" applyAlignment="1">
      <alignment horizontal="right" vertical="center" shrinkToFit="1"/>
    </xf>
    <xf numFmtId="167" fontId="41" fillId="0" borderId="111" xfId="0" applyNumberFormat="1" applyFont="1" applyFill="1" applyBorder="1" applyAlignment="1">
      <alignment horizontal="center" vertical="center" shrinkToFit="1"/>
    </xf>
    <xf numFmtId="1" fontId="17" fillId="0" borderId="138" xfId="0" applyNumberFormat="1" applyFont="1" applyFill="1" applyBorder="1" applyAlignment="1">
      <alignment horizontal="right" vertical="center" shrinkToFit="1"/>
    </xf>
    <xf numFmtId="167" fontId="17" fillId="0" borderId="111" xfId="0" applyNumberFormat="1" applyFont="1" applyFill="1" applyBorder="1" applyAlignment="1">
      <alignment horizontal="center" vertical="center" shrinkToFit="1"/>
    </xf>
    <xf numFmtId="3" fontId="30" fillId="11" borderId="155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" fontId="34" fillId="2" borderId="98" xfId="0" applyNumberFormat="1" applyFont="1" applyFill="1" applyBorder="1" applyAlignment="1">
      <alignment vertical="center" shrinkToFit="1"/>
    </xf>
    <xf numFmtId="166" fontId="37" fillId="2" borderId="93" xfId="0" applyNumberFormat="1" applyFont="1" applyFill="1" applyBorder="1" applyAlignment="1">
      <alignment vertical="center" shrinkToFit="1"/>
    </xf>
    <xf numFmtId="166" fontId="17" fillId="2" borderId="20" xfId="0" applyNumberFormat="1" applyFont="1" applyFill="1" applyBorder="1" applyAlignment="1">
      <alignment horizontal="center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4" fontId="27" fillId="2" borderId="30" xfId="0" applyNumberFormat="1" applyFont="1" applyFill="1" applyBorder="1" applyAlignment="1">
      <alignment horizontal="right" shrinkToFit="1"/>
    </xf>
    <xf numFmtId="167" fontId="49" fillId="5" borderId="85" xfId="0" applyNumberFormat="1" applyFont="1" applyFill="1" applyBorder="1" applyAlignment="1">
      <alignment horizontal="right" vertical="center" shrinkToFit="1"/>
    </xf>
    <xf numFmtId="1" fontId="34" fillId="2" borderId="30" xfId="0" applyNumberFormat="1" applyFont="1" applyFill="1" applyBorder="1" applyAlignment="1">
      <alignment vertical="center" shrinkToFit="1"/>
    </xf>
    <xf numFmtId="2" fontId="29" fillId="2" borderId="31" xfId="0" applyNumberFormat="1" applyFont="1" applyFill="1" applyBorder="1" applyAlignment="1">
      <alignment horizontal="center" vertical="center" shrinkToFit="1"/>
    </xf>
    <xf numFmtId="1" fontId="34" fillId="2" borderId="151" xfId="0" applyNumberFormat="1" applyFont="1" applyFill="1" applyBorder="1" applyAlignment="1">
      <alignment vertical="center" shrinkToFit="1"/>
    </xf>
    <xf numFmtId="166" fontId="37" fillId="2" borderId="130" xfId="0" applyNumberFormat="1" applyFont="1" applyFill="1" applyBorder="1" applyAlignment="1">
      <alignment vertical="center" shrinkToFit="1"/>
    </xf>
    <xf numFmtId="166" fontId="17" fillId="2" borderId="31" xfId="0" applyNumberFormat="1" applyFont="1" applyFill="1" applyBorder="1" applyAlignment="1">
      <alignment horizontal="center" vertical="center" shrinkToFit="1"/>
    </xf>
    <xf numFmtId="1" fontId="21" fillId="2" borderId="151" xfId="0" applyNumberFormat="1" applyFont="1" applyFill="1" applyBorder="1" applyAlignment="1">
      <alignment horizontal="right" vertical="center" shrinkToFit="1"/>
    </xf>
    <xf numFmtId="167" fontId="21" fillId="2" borderId="130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7" fontId="21" fillId="2" borderId="82" xfId="0" applyNumberFormat="1" applyFont="1" applyFill="1" applyBorder="1" applyAlignment="1">
      <alignment horizontal="center" vertical="center" shrinkToFit="1"/>
    </xf>
    <xf numFmtId="167" fontId="17" fillId="2" borderId="83" xfId="0" applyNumberFormat="1" applyFont="1" applyFill="1" applyBorder="1" applyAlignment="1">
      <alignment horizontal="center" vertical="center" shrinkToFit="1"/>
    </xf>
    <xf numFmtId="1" fontId="41" fillId="2" borderId="107" xfId="0" applyNumberFormat="1" applyFont="1" applyFill="1" applyBorder="1" applyAlignment="1">
      <alignment horizontal="right" vertical="center" shrinkToFit="1"/>
    </xf>
    <xf numFmtId="167" fontId="41" fillId="2" borderId="111" xfId="0" applyNumberFormat="1" applyFont="1" applyFill="1" applyBorder="1" applyAlignment="1">
      <alignment horizontal="center" vertical="center" shrinkToFit="1"/>
    </xf>
    <xf numFmtId="167" fontId="41" fillId="2" borderId="117" xfId="0" applyNumberFormat="1" applyFont="1" applyFill="1" applyBorder="1" applyAlignment="1">
      <alignment horizontal="center" vertical="center" shrinkToFit="1"/>
    </xf>
    <xf numFmtId="167" fontId="28" fillId="5" borderId="155" xfId="0" applyNumberFormat="1" applyFont="1" applyFill="1" applyBorder="1" applyAlignment="1">
      <alignment horizontal="right" vertical="center" shrinkToFit="1"/>
    </xf>
    <xf numFmtId="167" fontId="41" fillId="0" borderId="20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vertical="center" shrinkToFit="1"/>
    </xf>
    <xf numFmtId="1" fontId="17" fillId="4" borderId="91" xfId="0" applyNumberFormat="1" applyFont="1" applyFill="1" applyBorder="1" applyAlignment="1">
      <alignment horizontal="center" vertical="center" shrinkToFit="1"/>
    </xf>
    <xf numFmtId="1" fontId="5" fillId="0" borderId="97" xfId="0" applyNumberFormat="1" applyFont="1" applyFill="1" applyBorder="1" applyAlignment="1">
      <alignment vertical="center" shrinkToFit="1"/>
    </xf>
    <xf numFmtId="166" fontId="21" fillId="0" borderId="96" xfId="0" applyNumberFormat="1" applyFont="1" applyFill="1" applyBorder="1" applyAlignment="1">
      <alignment vertical="center" shrinkToFit="1"/>
    </xf>
    <xf numFmtId="3" fontId="24" fillId="10" borderId="155" xfId="0" applyNumberFormat="1" applyFont="1" applyFill="1" applyBorder="1" applyAlignment="1">
      <alignment horizontal="right" vertical="center" wrapText="1"/>
    </xf>
    <xf numFmtId="1" fontId="47" fillId="0" borderId="98" xfId="0" applyNumberFormat="1" applyFont="1" applyFill="1" applyBorder="1" applyAlignment="1">
      <alignment horizontal="right" vertical="center"/>
    </xf>
    <xf numFmtId="1" fontId="23" fillId="4" borderId="131" xfId="0" applyNumberFormat="1" applyFont="1" applyFill="1" applyBorder="1" applyAlignment="1">
      <alignment horizontal="center" vertical="center"/>
    </xf>
    <xf numFmtId="1" fontId="23" fillId="4" borderId="128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19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4" xfId="0" applyNumberFormat="1" applyFont="1" applyFill="1" applyBorder="1" applyAlignment="1">
      <alignment vertical="center" shrinkToFit="1"/>
    </xf>
    <xf numFmtId="1" fontId="17" fillId="4" borderId="116" xfId="0" applyNumberFormat="1" applyFont="1" applyFill="1" applyBorder="1" applyAlignment="1">
      <alignment horizontal="center" vertical="center"/>
    </xf>
    <xf numFmtId="1" fontId="24" fillId="2" borderId="61" xfId="0" applyNumberFormat="1" applyFont="1" applyFill="1" applyBorder="1" applyAlignment="1">
      <alignment horizontal="center" vertical="center" shrinkToFit="1"/>
    </xf>
    <xf numFmtId="4" fontId="27" fillId="0" borderId="126" xfId="0" applyNumberFormat="1" applyFont="1" applyFill="1" applyBorder="1" applyAlignment="1">
      <alignment horizontal="right" shrinkToFit="1"/>
    </xf>
    <xf numFmtId="2" fontId="21" fillId="2" borderId="160" xfId="0" applyNumberFormat="1" applyFont="1" applyFill="1" applyBorder="1" applyAlignment="1">
      <alignment horizontal="center" vertical="center" shrinkToFit="1"/>
    </xf>
    <xf numFmtId="1" fontId="34" fillId="2" borderId="126" xfId="0" applyNumberFormat="1" applyFont="1" applyFill="1" applyBorder="1" applyAlignment="1">
      <alignment vertical="center" shrinkToFit="1"/>
    </xf>
    <xf numFmtId="166" fontId="29" fillId="2" borderId="160" xfId="0" applyNumberFormat="1" applyFont="1" applyFill="1" applyBorder="1" applyAlignment="1">
      <alignment horizontal="center" vertical="center" shrinkToFit="1"/>
    </xf>
    <xf numFmtId="1" fontId="17" fillId="4" borderId="161" xfId="0" applyNumberFormat="1" applyFont="1" applyFill="1" applyBorder="1" applyAlignment="1">
      <alignment horizontal="center" vertical="center" shrinkToFit="1"/>
    </xf>
    <xf numFmtId="1" fontId="44" fillId="2" borderId="62" xfId="0" applyNumberFormat="1" applyFont="1" applyFill="1" applyBorder="1" applyAlignment="1">
      <alignment horizontal="center" vertical="center" shrinkToFit="1"/>
    </xf>
    <xf numFmtId="49" fontId="30" fillId="11" borderId="159" xfId="0" applyNumberFormat="1" applyFont="1" applyFill="1" applyBorder="1" applyAlignment="1">
      <alignment horizontal="center" vertical="center" shrinkToFit="1"/>
    </xf>
    <xf numFmtId="1" fontId="34" fillId="2" borderId="61" xfId="0" applyNumberFormat="1" applyFont="1" applyFill="1" applyBorder="1" applyAlignment="1">
      <alignment vertical="center" shrinkToFit="1"/>
    </xf>
    <xf numFmtId="166" fontId="29" fillId="2" borderId="162" xfId="0" applyNumberFormat="1" applyFont="1" applyFill="1" applyBorder="1" applyAlignment="1">
      <alignment vertical="center" shrinkToFit="1"/>
    </xf>
    <xf numFmtId="49" fontId="24" fillId="10" borderId="155" xfId="0" applyNumberFormat="1" applyFont="1" applyFill="1" applyBorder="1" applyAlignment="1">
      <alignment horizontal="center" vertical="center" wrapText="1"/>
    </xf>
    <xf numFmtId="49" fontId="24" fillId="10" borderId="35" xfId="0" applyNumberFormat="1" applyFont="1" applyFill="1" applyBorder="1" applyAlignment="1">
      <alignment horizontal="center" vertical="center" wrapText="1"/>
    </xf>
    <xf numFmtId="1" fontId="22" fillId="0" borderId="114" xfId="0" applyNumberFormat="1" applyFont="1" applyFill="1" applyBorder="1" applyAlignment="1">
      <alignment horizontal="right" vertical="center"/>
    </xf>
    <xf numFmtId="167" fontId="23" fillId="0" borderId="38" xfId="0" applyNumberFormat="1" applyFont="1" applyFill="1" applyBorder="1" applyAlignment="1">
      <alignment horizontal="center" vertical="center"/>
    </xf>
    <xf numFmtId="1" fontId="23" fillId="4" borderId="123" xfId="0" applyNumberFormat="1" applyFont="1" applyFill="1" applyBorder="1" applyAlignment="1">
      <alignment horizontal="center" vertical="center"/>
    </xf>
    <xf numFmtId="167" fontId="47" fillId="0" borderId="20" xfId="0" applyNumberFormat="1" applyFont="1" applyFill="1" applyBorder="1" applyAlignment="1">
      <alignment horizontal="center" vertical="center"/>
    </xf>
    <xf numFmtId="167" fontId="49" fillId="5" borderId="165" xfId="0" applyNumberFormat="1" applyFont="1" applyFill="1" applyBorder="1" applyAlignment="1">
      <alignment horizontal="right" vertical="center" shrinkToFit="1"/>
    </xf>
    <xf numFmtId="4" fontId="27" fillId="0" borderId="148" xfId="0" applyNumberFormat="1" applyFont="1" applyFill="1" applyBorder="1" applyAlignment="1">
      <alignment horizontal="right" shrinkToFit="1"/>
    </xf>
    <xf numFmtId="1" fontId="34" fillId="2" borderId="148" xfId="0" applyNumberFormat="1" applyFont="1" applyFill="1" applyBorder="1" applyAlignment="1">
      <alignment horizontal="right" vertical="center" shrinkToFit="1"/>
    </xf>
    <xf numFmtId="1" fontId="44" fillId="0" borderId="166" xfId="0" applyNumberFormat="1" applyFont="1" applyFill="1" applyBorder="1" applyAlignment="1">
      <alignment horizontal="center" vertical="center"/>
    </xf>
    <xf numFmtId="1" fontId="34" fillId="2" borderId="126" xfId="0" applyNumberFormat="1" applyFont="1" applyFill="1" applyBorder="1" applyAlignment="1">
      <alignment horizontal="right" vertical="center" shrinkToFit="1"/>
    </xf>
    <xf numFmtId="1" fontId="17" fillId="4" borderId="126" xfId="0" applyNumberFormat="1" applyFont="1" applyFill="1" applyBorder="1" applyAlignment="1">
      <alignment horizontal="center" vertical="center"/>
    </xf>
    <xf numFmtId="1" fontId="44" fillId="0" borderId="62" xfId="0" applyNumberFormat="1" applyFont="1" applyFill="1" applyBorder="1" applyAlignment="1">
      <alignment horizontal="center" vertical="center"/>
    </xf>
    <xf numFmtId="49" fontId="30" fillId="11" borderId="168" xfId="0" applyNumberFormat="1" applyFont="1" applyFill="1" applyBorder="1" applyAlignment="1">
      <alignment horizontal="center" vertical="center" shrinkToFit="1"/>
    </xf>
    <xf numFmtId="49" fontId="30" fillId="11" borderId="135" xfId="0" applyNumberFormat="1" applyFont="1" applyFill="1" applyBorder="1" applyAlignment="1">
      <alignment horizontal="center" vertical="center" shrinkToFit="1"/>
    </xf>
    <xf numFmtId="49" fontId="30" fillId="11" borderId="165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5" xfId="0" applyNumberFormat="1" applyFont="1" applyFill="1" applyBorder="1" applyAlignment="1">
      <alignment horizontal="center" vertical="center" shrinkToFit="1"/>
    </xf>
    <xf numFmtId="166" fontId="29" fillId="2" borderId="167" xfId="0" applyNumberFormat="1" applyFont="1" applyFill="1" applyBorder="1" applyAlignment="1">
      <alignment horizontal="center" vertical="center" shrinkToFit="1"/>
    </xf>
    <xf numFmtId="1" fontId="17" fillId="4" borderId="152" xfId="0" applyNumberFormat="1" applyFont="1" applyFill="1" applyBorder="1" applyAlignment="1">
      <alignment horizontal="center" vertical="center"/>
    </xf>
    <xf numFmtId="1" fontId="17" fillId="4" borderId="169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67" fontId="41" fillId="2" borderId="62" xfId="0" applyNumberFormat="1" applyFont="1" applyFill="1" applyBorder="1" applyAlignment="1">
      <alignment horizontal="center" vertical="center" shrinkToFit="1"/>
    </xf>
    <xf numFmtId="1" fontId="21" fillId="2" borderId="112" xfId="0" applyNumberFormat="1" applyFont="1" applyFill="1" applyBorder="1" applyAlignment="1">
      <alignment horizontal="right" vertical="center" shrinkToFit="1"/>
    </xf>
    <xf numFmtId="1" fontId="21" fillId="2" borderId="171" xfId="0" applyNumberFormat="1" applyFont="1" applyFill="1" applyBorder="1" applyAlignment="1">
      <alignment horizontal="right" vertical="center" shrinkToFit="1"/>
    </xf>
    <xf numFmtId="167" fontId="21" fillId="2" borderId="172" xfId="0" applyNumberFormat="1" applyFont="1" applyFill="1" applyBorder="1" applyAlignment="1">
      <alignment horizontal="center" vertical="center"/>
    </xf>
    <xf numFmtId="167" fontId="21" fillId="0" borderId="172" xfId="0" applyNumberFormat="1" applyFont="1" applyFill="1" applyBorder="1" applyAlignment="1">
      <alignment horizontal="center" vertical="center"/>
    </xf>
    <xf numFmtId="1" fontId="21" fillId="2" borderId="173" xfId="0" applyNumberFormat="1" applyFont="1" applyFill="1" applyBorder="1" applyAlignment="1">
      <alignment horizontal="right" vertical="center" shrinkToFit="1"/>
    </xf>
    <xf numFmtId="167" fontId="21" fillId="0" borderId="174" xfId="0" applyNumberFormat="1" applyFont="1" applyFill="1" applyBorder="1" applyAlignment="1">
      <alignment horizontal="center" vertical="center"/>
    </xf>
    <xf numFmtId="1" fontId="21" fillId="2" borderId="61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5" xfId="0" applyNumberFormat="1" applyFont="1" applyFill="1" applyBorder="1" applyAlignment="1">
      <alignment horizontal="center" vertical="center" shrinkToFit="1"/>
    </xf>
    <xf numFmtId="2" fontId="29" fillId="2" borderId="25" xfId="0" applyNumberFormat="1" applyFont="1" applyFill="1" applyBorder="1" applyAlignment="1">
      <alignment horizontal="center" vertical="center" shrinkToFit="1"/>
    </xf>
    <xf numFmtId="2" fontId="29" fillId="2" borderId="167" xfId="0" applyNumberFormat="1" applyFont="1" applyFill="1" applyBorder="1" applyAlignment="1">
      <alignment horizontal="center" vertical="center" shrinkToFit="1"/>
    </xf>
    <xf numFmtId="1" fontId="34" fillId="2" borderId="112" xfId="0" applyNumberFormat="1" applyFont="1" applyFill="1" applyBorder="1" applyAlignment="1">
      <alignment horizontal="right" vertical="center" shrinkToFit="1"/>
    </xf>
    <xf numFmtId="166" fontId="21" fillId="2" borderId="42" xfId="0" applyNumberFormat="1" applyFont="1" applyFill="1" applyBorder="1" applyAlignment="1">
      <alignment horizontal="right" vertical="center" shrinkToFit="1"/>
    </xf>
    <xf numFmtId="1" fontId="34" fillId="2" borderId="171" xfId="0" applyNumberFormat="1" applyFont="1" applyFill="1" applyBorder="1" applyAlignment="1">
      <alignment horizontal="right" vertical="center" shrinkToFit="1"/>
    </xf>
    <xf numFmtId="166" fontId="21" fillId="2" borderId="172" xfId="0" applyNumberFormat="1" applyFont="1" applyFill="1" applyBorder="1" applyAlignment="1">
      <alignment horizontal="right" vertical="center" shrinkToFit="1"/>
    </xf>
    <xf numFmtId="1" fontId="34" fillId="2" borderId="173" xfId="0" applyNumberFormat="1" applyFont="1" applyFill="1" applyBorder="1" applyAlignment="1">
      <alignment horizontal="right" vertical="center" shrinkToFit="1"/>
    </xf>
    <xf numFmtId="166" fontId="21" fillId="2" borderId="174" xfId="0" applyNumberFormat="1" applyFont="1" applyFill="1" applyBorder="1" applyAlignment="1">
      <alignment horizontal="right" vertical="center" shrinkToFit="1"/>
    </xf>
    <xf numFmtId="1" fontId="34" fillId="2" borderId="61" xfId="0" applyNumberFormat="1" applyFont="1" applyFill="1" applyBorder="1" applyAlignment="1">
      <alignment horizontal="right" vertical="center" shrinkToFit="1"/>
    </xf>
    <xf numFmtId="4" fontId="27" fillId="0" borderId="100" xfId="0" applyNumberFormat="1" applyFont="1" applyFill="1" applyBorder="1" applyAlignment="1">
      <alignment horizontal="right"/>
    </xf>
    <xf numFmtId="4" fontId="27" fillId="0" borderId="141" xfId="0" applyNumberFormat="1" applyFont="1" applyFill="1" applyBorder="1" applyAlignment="1">
      <alignment horizontal="right"/>
    </xf>
    <xf numFmtId="1" fontId="17" fillId="0" borderId="100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5" xfId="0" applyNumberFormat="1" applyFont="1" applyFill="1" applyBorder="1" applyAlignment="1">
      <alignment horizontal="center" vertical="center" wrapText="1"/>
    </xf>
    <xf numFmtId="167" fontId="48" fillId="6" borderId="155" xfId="0" applyNumberFormat="1" applyFont="1" applyFill="1" applyBorder="1" applyAlignment="1">
      <alignment horizontal="center" vertical="center" wrapText="1"/>
    </xf>
    <xf numFmtId="167" fontId="48" fillId="6" borderId="35" xfId="0" applyNumberFormat="1" applyFont="1" applyFill="1" applyBorder="1" applyAlignment="1">
      <alignment horizontal="center" vertical="center" wrapText="1"/>
    </xf>
    <xf numFmtId="167" fontId="48" fillId="6" borderId="115" xfId="0" applyNumberFormat="1" applyFont="1" applyFill="1" applyBorder="1" applyAlignment="1">
      <alignment horizontal="center" vertical="center" wrapText="1"/>
    </xf>
    <xf numFmtId="167" fontId="49" fillId="5" borderId="175" xfId="0" applyNumberFormat="1" applyFont="1" applyFill="1" applyBorder="1" applyAlignment="1">
      <alignment horizontal="right" vertical="center" shrinkToFit="1"/>
    </xf>
    <xf numFmtId="167" fontId="49" fillId="5" borderId="33" xfId="0" applyNumberFormat="1" applyFont="1" applyFill="1" applyBorder="1" applyAlignment="1">
      <alignment horizontal="right" vertical="center" shrinkToFit="1"/>
    </xf>
    <xf numFmtId="167" fontId="58" fillId="5" borderId="159" xfId="0" applyNumberFormat="1" applyFont="1" applyFill="1" applyBorder="1" applyAlignment="1">
      <alignment horizontal="right" vertical="center" shrinkToFit="1"/>
    </xf>
    <xf numFmtId="167" fontId="49" fillId="5" borderId="159" xfId="0" applyNumberFormat="1" applyFont="1" applyFill="1" applyBorder="1" applyAlignment="1">
      <alignment horizontal="right" vertical="center" shrinkToFit="1"/>
    </xf>
    <xf numFmtId="3" fontId="30" fillId="11" borderId="33" xfId="0" applyNumberFormat="1" applyFont="1" applyFill="1" applyBorder="1" applyAlignment="1">
      <alignment horizontal="right" vertical="center" shrinkToFit="1"/>
    </xf>
    <xf numFmtId="3" fontId="30" fillId="11" borderId="168" xfId="0" applyNumberFormat="1" applyFont="1" applyFill="1" applyBorder="1" applyAlignment="1">
      <alignment horizontal="right" vertical="center" shrinkToFit="1"/>
    </xf>
    <xf numFmtId="3" fontId="30" fillId="11" borderId="135" xfId="0" applyNumberFormat="1" applyFont="1" applyFill="1" applyBorder="1" applyAlignment="1">
      <alignment horizontal="right" vertical="center" shrinkToFit="1"/>
    </xf>
    <xf numFmtId="3" fontId="30" fillId="11" borderId="165" xfId="0" applyNumberFormat="1" applyFont="1" applyFill="1" applyBorder="1" applyAlignment="1">
      <alignment horizontal="right" vertical="center" shrinkToFit="1"/>
    </xf>
    <xf numFmtId="3" fontId="30" fillId="11" borderId="159" xfId="0" applyNumberFormat="1" applyFont="1" applyFill="1" applyBorder="1" applyAlignment="1">
      <alignment horizontal="right" vertical="center" shrinkToFit="1"/>
    </xf>
    <xf numFmtId="3" fontId="30" fillId="0" borderId="97" xfId="0" applyNumberFormat="1" applyFont="1" applyFill="1" applyBorder="1" applyAlignment="1">
      <alignment horizontal="center" vertical="center" shrinkToFit="1"/>
    </xf>
    <xf numFmtId="166" fontId="30" fillId="2" borderId="81" xfId="0" applyNumberFormat="1" applyFont="1" applyFill="1" applyBorder="1" applyAlignment="1">
      <alignment horizontal="right" vertical="center" shrinkToFit="1"/>
    </xf>
    <xf numFmtId="3" fontId="30" fillId="0" borderId="114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3" fontId="30" fillId="0" borderId="61" xfId="0" applyNumberFormat="1" applyFont="1" applyFill="1" applyBorder="1" applyAlignment="1">
      <alignment horizontal="center" vertical="center" shrinkToFit="1"/>
    </xf>
    <xf numFmtId="166" fontId="30" fillId="0" borderId="127" xfId="0" applyNumberFormat="1" applyFont="1" applyFill="1" applyBorder="1" applyAlignment="1">
      <alignment horizontal="right" vertical="center" shrinkToFit="1"/>
    </xf>
    <xf numFmtId="3" fontId="30" fillId="0" borderId="176" xfId="0" applyNumberFormat="1" applyFont="1" applyFill="1" applyBorder="1" applyAlignment="1">
      <alignment horizontal="center" vertical="center" shrinkToFit="1"/>
    </xf>
    <xf numFmtId="166" fontId="30" fillId="2" borderId="69" xfId="0" applyNumberFormat="1" applyFont="1" applyFill="1" applyBorder="1" applyAlignment="1">
      <alignment horizontal="right" vertical="center" shrinkToFit="1"/>
    </xf>
    <xf numFmtId="3" fontId="30" fillId="0" borderId="173" xfId="0" applyNumberFormat="1" applyFont="1" applyFill="1" applyBorder="1" applyAlignment="1">
      <alignment horizontal="center" vertical="center" shrinkToFit="1"/>
    </xf>
    <xf numFmtId="166" fontId="30" fillId="2" borderId="164" xfId="0" applyNumberFormat="1" applyFont="1" applyFill="1" applyBorder="1" applyAlignment="1">
      <alignment horizontal="right" vertical="center" shrinkToFit="1"/>
    </xf>
    <xf numFmtId="2" fontId="29" fillId="2" borderId="127" xfId="0" applyNumberFormat="1" applyFont="1" applyFill="1" applyBorder="1" applyAlignment="1">
      <alignment horizontal="center" vertical="center" shrinkToFit="1"/>
    </xf>
    <xf numFmtId="166" fontId="21" fillId="2" borderId="127" xfId="0" applyNumberFormat="1" applyFont="1" applyFill="1" applyBorder="1" applyAlignment="1">
      <alignment horizontal="right" vertical="center" shrinkToFit="1"/>
    </xf>
    <xf numFmtId="166" fontId="29" fillId="2" borderId="127" xfId="0" applyNumberFormat="1" applyFont="1" applyFill="1" applyBorder="1" applyAlignment="1">
      <alignment horizontal="center" vertical="center" shrinkToFit="1"/>
    </xf>
    <xf numFmtId="167" fontId="21" fillId="0" borderId="127" xfId="0" applyNumberFormat="1" applyFont="1" applyFill="1" applyBorder="1" applyAlignment="1">
      <alignment horizontal="center" vertical="center"/>
    </xf>
    <xf numFmtId="1" fontId="41" fillId="2" borderId="177" xfId="0" applyNumberFormat="1" applyFont="1" applyFill="1" applyBorder="1" applyAlignment="1">
      <alignment horizontal="right" vertical="center" shrinkToFit="1"/>
    </xf>
    <xf numFmtId="167" fontId="47" fillId="0" borderId="92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6" xfId="0" applyNumberFormat="1" applyFont="1" applyFill="1" applyBorder="1" applyAlignment="1">
      <alignment horizontal="center" vertical="center" shrinkToFit="1"/>
    </xf>
    <xf numFmtId="1" fontId="35" fillId="0" borderId="34" xfId="0" applyNumberFormat="1" applyFont="1" applyFill="1" applyBorder="1" applyAlignment="1">
      <alignment horizontal="right" vertical="center" shrinkToFit="1"/>
    </xf>
    <xf numFmtId="166" fontId="17" fillId="0" borderId="36" xfId="0" applyNumberFormat="1" applyFont="1" applyFill="1" applyBorder="1" applyAlignment="1">
      <alignment vertical="center" shrinkToFit="1"/>
    </xf>
    <xf numFmtId="1" fontId="35" fillId="0" borderId="107" xfId="0" applyNumberFormat="1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wrapText="1"/>
    </xf>
    <xf numFmtId="0" fontId="32" fillId="0" borderId="102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32" fillId="0" borderId="94" xfId="0" applyFont="1" applyFill="1" applyBorder="1" applyAlignment="1">
      <alignment horizontal="center"/>
    </xf>
    <xf numFmtId="0" fontId="32" fillId="0" borderId="146" xfId="0" applyFont="1" applyFill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102" xfId="0" applyFont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32" fillId="0" borderId="178" xfId="0" applyFont="1" applyBorder="1" applyAlignment="1">
      <alignment horizontal="center"/>
    </xf>
    <xf numFmtId="0" fontId="32" fillId="0" borderId="163" xfId="0" applyFont="1" applyBorder="1" applyAlignment="1">
      <alignment horizontal="center"/>
    </xf>
    <xf numFmtId="0" fontId="26" fillId="0" borderId="136" xfId="0" applyFont="1" applyFill="1" applyBorder="1" applyAlignment="1">
      <alignment horizontal="center" vertical="center" wrapText="1"/>
    </xf>
    <xf numFmtId="0" fontId="31" fillId="0" borderId="137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6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31" fillId="0" borderId="88" xfId="0" applyFont="1" applyFill="1" applyBorder="1" applyAlignment="1">
      <alignment horizontal="left" vertical="center"/>
    </xf>
    <xf numFmtId="0" fontId="31" fillId="0" borderId="183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0" xfId="0" applyFont="1" applyFill="1" applyBorder="1" applyAlignment="1">
      <alignment horizontal="left" vertical="center"/>
    </xf>
    <xf numFmtId="0" fontId="31" fillId="0" borderId="132" xfId="0" applyFont="1" applyFill="1" applyBorder="1" applyAlignment="1">
      <alignment horizontal="left" vertical="center"/>
    </xf>
    <xf numFmtId="0" fontId="31" fillId="0" borderId="137" xfId="0" applyFont="1" applyBorder="1" applyAlignment="1">
      <alignment horizontal="left" vertical="center"/>
    </xf>
    <xf numFmtId="0" fontId="31" fillId="0" borderId="110" xfId="0" applyFont="1" applyFill="1" applyBorder="1" applyAlignment="1">
      <alignment horizontal="left" vertical="center"/>
    </xf>
    <xf numFmtId="0" fontId="31" fillId="0" borderId="62" xfId="0" applyFont="1" applyFill="1" applyBorder="1" applyAlignment="1">
      <alignment horizontal="left" vertical="center"/>
    </xf>
    <xf numFmtId="0" fontId="31" fillId="0" borderId="86" xfId="0" applyFont="1" applyBorder="1" applyAlignment="1">
      <alignment horizontal="left" vertical="center"/>
    </xf>
    <xf numFmtId="1" fontId="30" fillId="0" borderId="176" xfId="0" applyNumberFormat="1" applyFont="1" applyFill="1" applyBorder="1" applyAlignment="1">
      <alignment horizontal="center" vertical="center"/>
    </xf>
    <xf numFmtId="1" fontId="30" fillId="2" borderId="173" xfId="0" applyNumberFormat="1" applyFont="1" applyFill="1" applyBorder="1" applyAlignment="1">
      <alignment horizontal="center" vertical="center"/>
    </xf>
    <xf numFmtId="0" fontId="31" fillId="0" borderId="163" xfId="0" applyFont="1" applyBorder="1" applyAlignment="1">
      <alignment horizontal="left" vertical="center"/>
    </xf>
    <xf numFmtId="1" fontId="29" fillId="0" borderId="158" xfId="0" applyNumberFormat="1" applyFont="1" applyFill="1" applyBorder="1" applyAlignment="1">
      <alignment vertical="center" shrinkToFit="1"/>
    </xf>
    <xf numFmtId="1" fontId="17" fillId="4" borderId="104" xfId="0" applyNumberFormat="1" applyFont="1" applyFill="1" applyBorder="1" applyAlignment="1">
      <alignment horizontal="center" vertical="center"/>
    </xf>
    <xf numFmtId="1" fontId="17" fillId="4" borderId="185" xfId="0" applyNumberFormat="1" applyFont="1" applyFill="1" applyBorder="1" applyAlignment="1">
      <alignment horizontal="center" vertical="center"/>
    </xf>
    <xf numFmtId="1" fontId="17" fillId="2" borderId="61" xfId="0" applyNumberFormat="1" applyFont="1" applyFill="1" applyBorder="1" applyAlignment="1">
      <alignment horizontal="right" vertical="center" shrinkToFit="1"/>
    </xf>
    <xf numFmtId="167" fontId="17" fillId="2" borderId="162" xfId="0" applyNumberFormat="1" applyFont="1" applyFill="1" applyBorder="1" applyAlignment="1">
      <alignment horizontal="center" vertical="center" shrinkToFit="1"/>
    </xf>
    <xf numFmtId="1" fontId="17" fillId="4" borderId="186" xfId="0" applyNumberFormat="1" applyFont="1" applyFill="1" applyBorder="1" applyAlignment="1">
      <alignment horizontal="center" vertical="center" shrinkToFit="1"/>
    </xf>
    <xf numFmtId="1" fontId="44" fillId="2" borderId="162" xfId="0" applyNumberFormat="1" applyFont="1" applyFill="1" applyBorder="1" applyAlignment="1">
      <alignment horizontal="center" vertical="center" shrinkToFit="1"/>
    </xf>
    <xf numFmtId="1" fontId="35" fillId="0" borderId="100" xfId="0" applyNumberFormat="1" applyFont="1" applyFill="1" applyBorder="1" applyAlignment="1">
      <alignment vertical="center" shrinkToFit="1"/>
    </xf>
    <xf numFmtId="166" fontId="35" fillId="0" borderId="106" xfId="0" applyNumberFormat="1" applyFont="1" applyFill="1" applyBorder="1" applyAlignment="1">
      <alignment horizontal="center" vertical="center" shrinkToFit="1"/>
    </xf>
    <xf numFmtId="0" fontId="31" fillId="0" borderId="136" xfId="0" applyFont="1" applyBorder="1" applyAlignment="1">
      <alignment horizontal="left" vertical="center"/>
    </xf>
    <xf numFmtId="1" fontId="17" fillId="0" borderId="141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19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1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4" xfId="0" applyNumberFormat="1" applyFont="1" applyFill="1" applyBorder="1" applyAlignment="1">
      <alignment horizontal="center" vertical="center" shrinkToFit="1"/>
    </xf>
    <xf numFmtId="3" fontId="24" fillId="0" borderId="45" xfId="0" applyNumberFormat="1" applyFont="1" applyFill="1" applyBorder="1" applyAlignment="1">
      <alignment horizontal="center" vertical="center" shrinkToFit="1"/>
    </xf>
    <xf numFmtId="0" fontId="31" fillId="0" borderId="67" xfId="0" applyFont="1" applyFill="1" applyBorder="1" applyAlignment="1">
      <alignment horizontal="left" vertical="center"/>
    </xf>
    <xf numFmtId="167" fontId="28" fillId="5" borderId="65" xfId="0" applyNumberFormat="1" applyFont="1" applyFill="1" applyBorder="1" applyAlignment="1">
      <alignment horizontal="right" vertical="center" shrinkToFit="1"/>
    </xf>
    <xf numFmtId="1" fontId="17" fillId="4" borderId="46" xfId="0" applyNumberFormat="1" applyFont="1" applyFill="1" applyBorder="1" applyAlignment="1">
      <alignment horizontal="center" vertical="center" shrinkToFit="1"/>
    </xf>
    <xf numFmtId="1" fontId="44" fillId="0" borderId="67" xfId="0" applyNumberFormat="1" applyFont="1" applyFill="1" applyBorder="1" applyAlignment="1">
      <alignment horizontal="center" vertical="center" shrinkToFit="1"/>
    </xf>
    <xf numFmtId="2" fontId="21" fillId="0" borderId="80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2" fontId="21" fillId="0" borderId="125" xfId="0" applyNumberFormat="1" applyFont="1" applyFill="1" applyBorder="1" applyAlignment="1">
      <alignment horizontal="center" vertical="center" shrinkToFit="1"/>
    </xf>
    <xf numFmtId="2" fontId="21" fillId="0" borderId="187" xfId="0" applyNumberFormat="1" applyFont="1" applyFill="1" applyBorder="1" applyAlignment="1">
      <alignment horizontal="center" vertical="center" shrinkToFit="1"/>
    </xf>
    <xf numFmtId="1" fontId="41" fillId="2" borderId="98" xfId="0" applyNumberFormat="1" applyFont="1" applyFill="1" applyBorder="1" applyAlignment="1">
      <alignment horizontal="right" vertical="center" shrinkToFit="1"/>
    </xf>
    <xf numFmtId="167" fontId="41" fillId="2" borderId="130" xfId="0" applyNumberFormat="1" applyFont="1" applyFill="1" applyBorder="1" applyAlignment="1">
      <alignment horizontal="center" vertical="center" shrinkToFit="1"/>
    </xf>
    <xf numFmtId="1" fontId="41" fillId="2" borderId="151" xfId="0" applyNumberFormat="1" applyFont="1" applyFill="1" applyBorder="1" applyAlignment="1">
      <alignment horizontal="right" vertical="center" shrinkToFit="1"/>
    </xf>
    <xf numFmtId="1" fontId="57" fillId="2" borderId="107" xfId="0" applyNumberFormat="1" applyFont="1" applyFill="1" applyBorder="1" applyAlignment="1">
      <alignment horizontal="right" vertical="center" shrinkToFit="1"/>
    </xf>
    <xf numFmtId="16" fontId="28" fillId="5" borderId="33" xfId="0" applyNumberFormat="1" applyFont="1" applyFill="1" applyBorder="1" applyAlignment="1">
      <alignment horizontal="right" vertical="center" shrinkToFit="1"/>
    </xf>
    <xf numFmtId="49" fontId="30" fillId="10" borderId="104" xfId="0" applyNumberFormat="1" applyFont="1" applyFill="1" applyBorder="1" applyAlignment="1">
      <alignment horizontal="center" vertical="center"/>
    </xf>
    <xf numFmtId="3" fontId="30" fillId="10" borderId="103" xfId="0" applyNumberFormat="1" applyFont="1" applyFill="1" applyBorder="1" applyAlignment="1">
      <alignment horizontal="right" vertical="center" shrinkToFit="1"/>
    </xf>
    <xf numFmtId="0" fontId="41" fillId="0" borderId="105" xfId="0" applyFont="1" applyFill="1" applyBorder="1" applyAlignment="1">
      <alignment horizontal="center" vertical="center"/>
    </xf>
    <xf numFmtId="167" fontId="41" fillId="0" borderId="106" xfId="0" applyNumberFormat="1" applyFont="1" applyFill="1" applyBorder="1" applyAlignment="1">
      <alignment horizontal="center" vertical="center"/>
    </xf>
    <xf numFmtId="1" fontId="17" fillId="4" borderId="158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vertical="center" shrinkToFit="1"/>
    </xf>
    <xf numFmtId="1" fontId="35" fillId="0" borderId="45" xfId="0" applyNumberFormat="1" applyFont="1" applyFill="1" applyBorder="1" applyAlignment="1">
      <alignment horizontal="right" vertical="center" shrinkToFit="1"/>
    </xf>
    <xf numFmtId="166" fontId="17" fillId="0" borderId="47" xfId="0" applyNumberFormat="1" applyFont="1" applyFill="1" applyBorder="1" applyAlignment="1">
      <alignment vertical="center" shrinkToFit="1"/>
    </xf>
    <xf numFmtId="1" fontId="17" fillId="0" borderId="46" xfId="0" applyNumberFormat="1" applyFont="1" applyFill="1" applyBorder="1" applyAlignment="1">
      <alignment horizontal="right" vertical="center" shrinkToFit="1"/>
    </xf>
    <xf numFmtId="1" fontId="21" fillId="0" borderId="123" xfId="0" applyNumberFormat="1" applyFont="1" applyFill="1" applyBorder="1" applyAlignment="1">
      <alignment horizontal="right" vertical="center" shrinkToFit="1"/>
    </xf>
    <xf numFmtId="167" fontId="21" fillId="0" borderId="117" xfId="0" applyNumberFormat="1" applyFont="1" applyFill="1" applyBorder="1" applyAlignment="1">
      <alignment horizontal="center" vertical="center" shrinkToFit="1"/>
    </xf>
    <xf numFmtId="49" fontId="30" fillId="11" borderId="120" xfId="0" applyNumberFormat="1" applyFont="1" applyFill="1" applyBorder="1" applyAlignment="1">
      <alignment horizontal="center" vertical="center" shrinkToFit="1"/>
    </xf>
    <xf numFmtId="166" fontId="29" fillId="0" borderId="4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vertical="center" shrinkToFit="1"/>
    </xf>
    <xf numFmtId="1" fontId="57" fillId="0" borderId="131" xfId="0" applyNumberFormat="1" applyFont="1" applyFill="1" applyBorder="1" applyAlignment="1">
      <alignment horizontal="right" vertical="center" shrinkToFit="1"/>
    </xf>
    <xf numFmtId="1" fontId="41" fillId="0" borderId="107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4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4" xfId="0" applyFont="1" applyFill="1" applyBorder="1"/>
    <xf numFmtId="0" fontId="40" fillId="0" borderId="100" xfId="0" applyFont="1" applyFill="1" applyBorder="1"/>
    <xf numFmtId="2" fontId="24" fillId="0" borderId="90" xfId="0" applyNumberFormat="1" applyFont="1" applyFill="1" applyBorder="1" applyAlignment="1">
      <alignment vertical="center" shrinkToFit="1"/>
    </xf>
    <xf numFmtId="2" fontId="24" fillId="0" borderId="45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horizontal="left" vertical="center" shrinkToFit="1"/>
    </xf>
    <xf numFmtId="2" fontId="24" fillId="0" borderId="16" xfId="0" applyNumberFormat="1" applyFont="1" applyFill="1" applyBorder="1" applyAlignment="1">
      <alignment vertical="center" shrinkToFit="1"/>
    </xf>
    <xf numFmtId="2" fontId="24" fillId="0" borderId="30" xfId="0" applyNumberFormat="1" applyFont="1" applyFill="1" applyBorder="1" applyAlignment="1">
      <alignment vertical="center" shrinkToFit="1"/>
    </xf>
    <xf numFmtId="2" fontId="24" fillId="0" borderId="126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8" xfId="0" applyNumberFormat="1" applyFont="1" applyFill="1" applyBorder="1" applyAlignment="1">
      <alignment vertical="center" shrinkToFit="1"/>
    </xf>
    <xf numFmtId="2" fontId="21" fillId="0" borderId="31" xfId="0" applyNumberFormat="1" applyFont="1" applyFill="1" applyBorder="1" applyAlignment="1">
      <alignment horizontal="center" vertical="center" shrinkToFit="1"/>
    </xf>
    <xf numFmtId="166" fontId="21" fillId="0" borderId="31" xfId="0" applyNumberFormat="1" applyFont="1" applyFill="1" applyBorder="1" applyAlignment="1">
      <alignment horizontal="center" vertical="center" shrinkToFit="1"/>
    </xf>
    <xf numFmtId="1" fontId="21" fillId="0" borderId="129" xfId="0" applyNumberFormat="1" applyFont="1" applyFill="1" applyBorder="1" applyAlignment="1">
      <alignment horizontal="right" vertical="center" shrinkToFit="1"/>
    </xf>
    <xf numFmtId="49" fontId="30" fillId="11" borderId="33" xfId="0" applyNumberFormat="1" applyFont="1" applyFill="1" applyBorder="1" applyAlignment="1">
      <alignment horizontal="center" vertical="center" shrinkToFit="1"/>
    </xf>
    <xf numFmtId="3" fontId="30" fillId="0" borderId="56" xfId="0" applyNumberFormat="1" applyFont="1" applyFill="1" applyBorder="1" applyAlignment="1">
      <alignment horizontal="center" vertical="center" shrinkToFit="1"/>
    </xf>
    <xf numFmtId="166" fontId="30" fillId="0" borderId="72" xfId="0" applyNumberFormat="1" applyFont="1" applyFill="1" applyBorder="1" applyAlignment="1">
      <alignment horizontal="right" vertical="center" shrinkToFit="1"/>
    </xf>
    <xf numFmtId="0" fontId="32" fillId="0" borderId="67" xfId="0" applyFont="1" applyFill="1" applyBorder="1" applyAlignment="1">
      <alignment horizontal="center"/>
    </xf>
    <xf numFmtId="167" fontId="58" fillId="5" borderId="65" xfId="0" applyNumberFormat="1" applyFont="1" applyFill="1" applyBorder="1" applyAlignment="1">
      <alignment horizontal="right" vertical="center" shrinkToFit="1"/>
    </xf>
    <xf numFmtId="2" fontId="21" fillId="2" borderId="48" xfId="0" applyNumberFormat="1" applyFont="1" applyFill="1" applyBorder="1" applyAlignment="1">
      <alignment horizontal="center" vertical="center" shrinkToFit="1"/>
    </xf>
    <xf numFmtId="1" fontId="41" fillId="2" borderId="56" xfId="0" applyNumberFormat="1" applyFont="1" applyFill="1" applyBorder="1" applyAlignment="1">
      <alignment horizontal="right" vertical="center" shrinkToFit="1"/>
    </xf>
    <xf numFmtId="1" fontId="17" fillId="4" borderId="60" xfId="0" applyNumberFormat="1" applyFont="1" applyFill="1" applyBorder="1" applyAlignment="1">
      <alignment horizontal="center" vertical="center" shrinkToFit="1"/>
    </xf>
    <xf numFmtId="1" fontId="44" fillId="2" borderId="67" xfId="0" applyNumberFormat="1" applyFont="1" applyFill="1" applyBorder="1" applyAlignment="1">
      <alignment horizontal="center" vertical="center" shrinkToFit="1"/>
    </xf>
    <xf numFmtId="49" fontId="30" fillId="11" borderId="65" xfId="0" applyNumberFormat="1" applyFont="1" applyFill="1" applyBorder="1" applyAlignment="1">
      <alignment horizontal="center" vertical="center" shrinkToFit="1"/>
    </xf>
    <xf numFmtId="167" fontId="41" fillId="2" borderId="72" xfId="0" applyNumberFormat="1" applyFont="1" applyFill="1" applyBorder="1" applyAlignment="1">
      <alignment horizontal="center" vertical="center" shrinkToFit="1"/>
    </xf>
    <xf numFmtId="2" fontId="24" fillId="0" borderId="195" xfId="0" applyNumberFormat="1" applyFont="1" applyFill="1" applyBorder="1" applyAlignment="1">
      <alignment vertical="center" shrinkToFit="1"/>
    </xf>
    <xf numFmtId="3" fontId="30" fillId="0" borderId="195" xfId="0" applyNumberFormat="1" applyFont="1" applyFill="1" applyBorder="1" applyAlignment="1">
      <alignment horizontal="center" vertical="center" shrinkToFit="1"/>
    </xf>
    <xf numFmtId="166" fontId="30" fillId="0" borderId="196" xfId="0" applyNumberFormat="1" applyFont="1" applyFill="1" applyBorder="1" applyAlignment="1">
      <alignment horizontal="right" vertical="center" shrinkToFit="1"/>
    </xf>
    <xf numFmtId="3" fontId="30" fillId="11" borderId="197" xfId="0" applyNumberFormat="1" applyFont="1" applyFill="1" applyBorder="1" applyAlignment="1">
      <alignment horizontal="right" vertical="center" shrinkToFit="1"/>
    </xf>
    <xf numFmtId="0" fontId="31" fillId="0" borderId="198" xfId="0" applyFont="1" applyFill="1" applyBorder="1" applyAlignment="1">
      <alignment horizontal="left" vertical="center"/>
    </xf>
    <xf numFmtId="4" fontId="27" fillId="2" borderId="195" xfId="0" applyNumberFormat="1" applyFont="1" applyFill="1" applyBorder="1" applyAlignment="1">
      <alignment horizontal="right" shrinkToFit="1"/>
    </xf>
    <xf numFmtId="167" fontId="49" fillId="5" borderId="197" xfId="0" applyNumberFormat="1" applyFont="1" applyFill="1" applyBorder="1" applyAlignment="1">
      <alignment horizontal="right" vertical="center" shrinkToFit="1"/>
    </xf>
    <xf numFmtId="1" fontId="34" fillId="2" borderId="195" xfId="0" applyNumberFormat="1" applyFont="1" applyFill="1" applyBorder="1" applyAlignment="1">
      <alignment vertical="center" shrinkToFit="1"/>
    </xf>
    <xf numFmtId="2" fontId="29" fillId="2" borderId="199" xfId="0" applyNumberFormat="1" applyFont="1" applyFill="1" applyBorder="1" applyAlignment="1">
      <alignment horizontal="center" vertical="center" shrinkToFit="1"/>
    </xf>
    <xf numFmtId="1" fontId="34" fillId="2" borderId="200" xfId="0" applyNumberFormat="1" applyFont="1" applyFill="1" applyBorder="1" applyAlignment="1">
      <alignment vertical="center" shrinkToFit="1"/>
    </xf>
    <xf numFmtId="166" fontId="37" fillId="2" borderId="201" xfId="0" applyNumberFormat="1" applyFont="1" applyFill="1" applyBorder="1" applyAlignment="1">
      <alignment vertical="center" shrinkToFit="1"/>
    </xf>
    <xf numFmtId="166" fontId="17" fillId="2" borderId="199" xfId="0" applyNumberFormat="1" applyFont="1" applyFill="1" applyBorder="1" applyAlignment="1">
      <alignment horizontal="center" vertical="center" shrinkToFit="1"/>
    </xf>
    <xf numFmtId="1" fontId="17" fillId="4" borderId="202" xfId="0" applyNumberFormat="1" applyFont="1" applyFill="1" applyBorder="1" applyAlignment="1">
      <alignment horizontal="center" vertical="center" shrinkToFit="1"/>
    </xf>
    <xf numFmtId="1" fontId="44" fillId="2" borderId="198" xfId="0" applyNumberFormat="1" applyFont="1" applyFill="1" applyBorder="1" applyAlignment="1">
      <alignment horizontal="center" vertical="center" shrinkToFit="1"/>
    </xf>
    <xf numFmtId="167" fontId="41" fillId="2" borderId="201" xfId="0" applyNumberFormat="1" applyFont="1" applyFill="1" applyBorder="1" applyAlignment="1">
      <alignment horizontal="center" vertical="center" shrinkToFit="1"/>
    </xf>
    <xf numFmtId="1" fontId="41" fillId="2" borderId="200" xfId="0" applyNumberFormat="1" applyFont="1" applyFill="1" applyBorder="1" applyAlignment="1">
      <alignment horizontal="right" vertical="center" shrinkToFit="1"/>
    </xf>
    <xf numFmtId="0" fontId="62" fillId="0" borderId="35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1" xfId="0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7" xfId="0" applyFont="1" applyBorder="1" applyAlignment="1">
      <alignment horizontal="left" vertical="center"/>
    </xf>
    <xf numFmtId="0" fontId="63" fillId="0" borderId="35" xfId="0" applyFont="1" applyBorder="1" applyAlignment="1">
      <alignment horizontal="center" vertical="center"/>
    </xf>
    <xf numFmtId="0" fontId="63" fillId="0" borderId="189" xfId="0" applyFont="1" applyBorder="1" applyAlignment="1">
      <alignment horizontal="left" vertical="center"/>
    </xf>
    <xf numFmtId="171" fontId="63" fillId="0" borderId="81" xfId="0" applyNumberFormat="1" applyFont="1" applyBorder="1" applyAlignment="1">
      <alignment horizontal="center" vertical="center"/>
    </xf>
    <xf numFmtId="4" fontId="62" fillId="12" borderId="97" xfId="0" applyNumberFormat="1" applyFont="1" applyFill="1" applyBorder="1" applyAlignment="1">
      <alignment horizontal="center" vertical="top"/>
    </xf>
    <xf numFmtId="0" fontId="62" fillId="14" borderId="35" xfId="0" applyFont="1" applyFill="1" applyBorder="1" applyAlignment="1">
      <alignment horizontal="center" vertical="top"/>
    </xf>
    <xf numFmtId="0" fontId="63" fillId="0" borderId="107" xfId="0" applyFont="1" applyBorder="1" applyAlignment="1">
      <alignment horizontal="left" vertical="center"/>
    </xf>
    <xf numFmtId="0" fontId="63" fillId="0" borderId="99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107" xfId="0" applyNumberFormat="1" applyFont="1" applyFill="1" applyBorder="1" applyAlignment="1">
      <alignment horizontal="center" vertical="top"/>
    </xf>
    <xf numFmtId="0" fontId="62" fillId="14" borderId="99" xfId="0" applyFont="1" applyFill="1" applyBorder="1" applyAlignment="1">
      <alignment horizontal="center" vertical="top"/>
    </xf>
    <xf numFmtId="0" fontId="63" fillId="0" borderId="99" xfId="0" applyFont="1" applyBorder="1" applyAlignment="1">
      <alignment horizontal="left" vertical="center"/>
    </xf>
    <xf numFmtId="0" fontId="63" fillId="0" borderId="204" xfId="0" applyFont="1" applyBorder="1" applyAlignment="1">
      <alignment horizontal="left" vertical="center"/>
    </xf>
    <xf numFmtId="0" fontId="63" fillId="0" borderId="108" xfId="0" applyFont="1" applyBorder="1" applyAlignment="1">
      <alignment horizontal="left" vertical="center"/>
    </xf>
    <xf numFmtId="0" fontId="63" fillId="0" borderId="108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192" xfId="0" applyNumberFormat="1" applyFont="1" applyBorder="1" applyAlignment="1">
      <alignment horizontal="center" vertical="center"/>
    </xf>
    <xf numFmtId="4" fontId="62" fillId="12" borderId="204" xfId="0" applyNumberFormat="1" applyFont="1" applyFill="1" applyBorder="1" applyAlignment="1">
      <alignment horizontal="center" vertical="top"/>
    </xf>
    <xf numFmtId="0" fontId="62" fillId="14" borderId="108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5" xfId="0" applyNumberFormat="1" applyFont="1" applyFill="1" applyBorder="1" applyAlignment="1">
      <alignment horizontal="left" vertical="center" wrapText="1"/>
    </xf>
    <xf numFmtId="170" fontId="61" fillId="12" borderId="99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3" fontId="30" fillId="11" borderId="115" xfId="0" applyNumberFormat="1" applyFont="1" applyFill="1" applyBorder="1" applyAlignment="1">
      <alignment horizontal="right" vertical="center" shrinkToFit="1"/>
    </xf>
    <xf numFmtId="4" fontId="27" fillId="2" borderId="34" xfId="0" applyNumberFormat="1" applyFont="1" applyFill="1" applyBorder="1" applyAlignment="1">
      <alignment horizontal="right" shrinkToFit="1"/>
    </xf>
    <xf numFmtId="2" fontId="29" fillId="2" borderId="38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vertical="center" shrinkToFit="1"/>
    </xf>
    <xf numFmtId="166" fontId="41" fillId="2" borderId="38" xfId="0" applyNumberFormat="1" applyFont="1" applyFill="1" applyBorder="1" applyAlignment="1">
      <alignment horizontal="center" vertical="center" shrinkToFit="1"/>
    </xf>
    <xf numFmtId="1" fontId="41" fillId="2" borderId="114" xfId="0" applyNumberFormat="1" applyFont="1" applyFill="1" applyBorder="1" applyAlignment="1">
      <alignment horizontal="right" vertical="center" shrinkToFit="1"/>
    </xf>
    <xf numFmtId="167" fontId="49" fillId="6" borderId="65" xfId="0" applyNumberFormat="1" applyFont="1" applyFill="1" applyBorder="1" applyAlignment="1">
      <alignment horizontal="right" vertical="center" shrinkToFit="1"/>
    </xf>
    <xf numFmtId="2" fontId="21" fillId="0" borderId="48" xfId="0" applyNumberFormat="1" applyFont="1" applyFill="1" applyBorder="1" applyAlignment="1">
      <alignment horizontal="center" vertical="center" shrinkToFit="1"/>
    </xf>
    <xf numFmtId="1" fontId="5" fillId="0" borderId="56" xfId="0" applyNumberFormat="1" applyFont="1" applyFill="1" applyBorder="1" applyAlignment="1">
      <alignment vertical="center" shrinkToFit="1"/>
    </xf>
    <xf numFmtId="166" fontId="21" fillId="0" borderId="50" xfId="0" applyNumberFormat="1" applyFont="1" applyFill="1" applyBorder="1" applyAlignment="1">
      <alignment vertical="center" shrinkToFit="1"/>
    </xf>
    <xf numFmtId="1" fontId="41" fillId="0" borderId="56" xfId="0" applyNumberFormat="1" applyFont="1" applyFill="1" applyBorder="1" applyAlignment="1">
      <alignment horizontal="right" vertical="center" shrinkToFit="1"/>
    </xf>
    <xf numFmtId="167" fontId="41" fillId="0" borderId="50" xfId="0" applyNumberFormat="1" applyFont="1" applyFill="1" applyBorder="1" applyAlignment="1">
      <alignment horizontal="center" vertical="center" shrinkToFit="1"/>
    </xf>
    <xf numFmtId="1" fontId="17" fillId="4" borderId="205" xfId="0" applyNumberFormat="1" applyFont="1" applyFill="1" applyBorder="1" applyAlignment="1">
      <alignment horizontal="center" vertical="center" shrinkToFit="1"/>
    </xf>
    <xf numFmtId="1" fontId="57" fillId="0" borderId="139" xfId="0" applyNumberFormat="1" applyFont="1" applyFill="1" applyBorder="1" applyAlignment="1">
      <alignment vertical="center" shrinkToFit="1"/>
    </xf>
    <xf numFmtId="167" fontId="57" fillId="0" borderId="38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0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center" vertical="center" shrinkToFit="1"/>
    </xf>
    <xf numFmtId="1" fontId="5" fillId="0" borderId="45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8" xfId="0" applyNumberFormat="1" applyFont="1" applyFill="1" applyBorder="1" applyAlignment="1">
      <alignment horizontal="center" vertical="center" shrinkToFit="1"/>
    </xf>
    <xf numFmtId="1" fontId="5" fillId="2" borderId="34" xfId="0" applyNumberFormat="1" applyFont="1" applyFill="1" applyBorder="1" applyAlignment="1">
      <alignment horizontal="center" vertical="center" shrinkToFit="1"/>
    </xf>
    <xf numFmtId="1" fontId="59" fillId="2" borderId="34" xfId="0" applyNumberFormat="1" applyFont="1" applyFill="1" applyBorder="1" applyAlignment="1">
      <alignment horizontal="center" vertical="center" shrinkToFit="1"/>
    </xf>
    <xf numFmtId="1" fontId="35" fillId="2" borderId="100" xfId="0" applyNumberFormat="1" applyFont="1" applyFill="1" applyBorder="1" applyAlignment="1">
      <alignment horizontal="center" vertical="center" shrinkToFit="1"/>
    </xf>
    <xf numFmtId="1" fontId="5" fillId="2" borderId="90" xfId="0" applyNumberFormat="1" applyFont="1" applyFill="1" applyBorder="1" applyAlignment="1">
      <alignment horizontal="center" vertical="center" shrinkToFit="1"/>
    </xf>
    <xf numFmtId="1" fontId="5" fillId="2" borderId="100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0" xfId="0" applyNumberFormat="1" applyFont="1" applyFill="1" applyBorder="1" applyAlignment="1">
      <alignment horizontal="center" vertical="center" shrinkToFit="1"/>
    </xf>
    <xf numFmtId="1" fontId="34" fillId="2" borderId="100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0" xfId="0" applyNumberFormat="1" applyFont="1" applyFill="1" applyBorder="1" applyAlignment="1">
      <alignment horizontal="center" vertical="center" shrinkToFit="1"/>
    </xf>
    <xf numFmtId="1" fontId="5" fillId="0" borderId="100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6" xfId="0" applyNumberFormat="1" applyFont="1" applyFill="1" applyBorder="1" applyAlignment="1">
      <alignment horizontal="center" vertical="center" shrinkToFit="1"/>
    </xf>
    <xf numFmtId="1" fontId="34" fillId="2" borderId="195" xfId="0" applyNumberFormat="1" applyFont="1" applyFill="1" applyBorder="1" applyAlignment="1">
      <alignment horizontal="center" vertical="center" shrinkToFit="1"/>
    </xf>
    <xf numFmtId="1" fontId="34" fillId="2" borderId="30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6" xfId="0" applyNumberFormat="1" applyFont="1" applyFill="1" applyBorder="1" applyAlignment="1">
      <alignment horizontal="center" vertical="center" shrinkToFit="1"/>
    </xf>
    <xf numFmtId="1" fontId="38" fillId="2" borderId="100" xfId="0" applyNumberFormat="1" applyFont="1" applyFill="1" applyBorder="1" applyAlignment="1">
      <alignment horizontal="center" vertical="center" shrinkToFit="1"/>
    </xf>
    <xf numFmtId="1" fontId="38" fillId="2" borderId="34" xfId="0" applyNumberFormat="1" applyFont="1" applyFill="1" applyBorder="1" applyAlignment="1">
      <alignment horizontal="center" vertical="center" shrinkToFit="1"/>
    </xf>
    <xf numFmtId="1" fontId="38" fillId="2" borderId="45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3" xfId="0" applyNumberFormat="1" applyFont="1" applyFill="1" applyBorder="1" applyAlignment="1">
      <alignment horizontal="center" vertical="center" shrinkToFit="1"/>
    </xf>
    <xf numFmtId="1" fontId="38" fillId="2" borderId="148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5" xfId="0" applyFont="1" applyFill="1" applyBorder="1" applyAlignment="1">
      <alignment horizontal="center" vertical="center"/>
    </xf>
    <xf numFmtId="0" fontId="67" fillId="16" borderId="107" xfId="0" applyFont="1" applyFill="1" applyBorder="1" applyAlignment="1">
      <alignment horizontal="left" vertical="center"/>
    </xf>
    <xf numFmtId="0" fontId="73" fillId="16" borderId="107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8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19" xfId="0" applyNumberFormat="1" applyFont="1" applyFill="1" applyBorder="1" applyAlignment="1">
      <alignment horizontal="center" vertical="center" shrinkToFit="1"/>
    </xf>
    <xf numFmtId="49" fontId="30" fillId="10" borderId="208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right" vertical="center" shrinkToFit="1"/>
    </xf>
    <xf numFmtId="1" fontId="21" fillId="0" borderId="37" xfId="0" applyNumberFormat="1" applyFont="1" applyFill="1" applyBorder="1" applyAlignment="1">
      <alignment horizontal="right" vertical="center" shrinkToFit="1"/>
    </xf>
    <xf numFmtId="167" fontId="21" fillId="0" borderId="38" xfId="0" applyNumberFormat="1" applyFont="1" applyFill="1" applyBorder="1" applyAlignment="1">
      <alignment horizontal="center" vertical="center" shrinkToFit="1"/>
    </xf>
    <xf numFmtId="167" fontId="48" fillId="6" borderId="65" xfId="0" applyNumberFormat="1" applyFont="1" applyFill="1" applyBorder="1" applyAlignment="1">
      <alignment horizontal="center" vertical="center" wrapText="1"/>
    </xf>
    <xf numFmtId="1" fontId="47" fillId="0" borderId="45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166" fontId="47" fillId="0" borderId="47" xfId="0" applyNumberFormat="1" applyFont="1" applyFill="1" applyBorder="1" applyAlignment="1">
      <alignment horizontal="center" vertical="center"/>
    </xf>
    <xf numFmtId="1" fontId="22" fillId="0" borderId="46" xfId="0" applyNumberFormat="1" applyFont="1" applyFill="1" applyBorder="1" applyAlignment="1">
      <alignment horizontal="center" vertical="center"/>
    </xf>
    <xf numFmtId="166" fontId="22" fillId="0" borderId="48" xfId="0" applyNumberFormat="1" applyFont="1" applyFill="1" applyBorder="1" applyAlignment="1">
      <alignment horizontal="center" vertical="center"/>
    </xf>
    <xf numFmtId="1" fontId="47" fillId="0" borderId="56" xfId="0" applyNumberFormat="1" applyFont="1" applyFill="1" applyBorder="1" applyAlignment="1">
      <alignment horizontal="right" vertical="center"/>
    </xf>
    <xf numFmtId="167" fontId="47" fillId="0" borderId="48" xfId="0" applyNumberFormat="1" applyFont="1" applyFill="1" applyBorder="1" applyAlignment="1">
      <alignment horizontal="center" vertical="center"/>
    </xf>
    <xf numFmtId="1" fontId="46" fillId="0" borderId="50" xfId="0" applyNumberFormat="1" applyFont="1" applyFill="1" applyBorder="1" applyAlignment="1">
      <alignment horizontal="center" vertical="center"/>
    </xf>
    <xf numFmtId="1" fontId="35" fillId="0" borderId="90" xfId="0" applyNumberFormat="1" applyFont="1" applyFill="1" applyBorder="1" applyAlignment="1">
      <alignment horizontal="right" vertical="center" shrinkToFit="1"/>
    </xf>
    <xf numFmtId="166" fontId="17" fillId="0" borderId="95" xfId="0" applyNumberFormat="1" applyFont="1" applyFill="1" applyBorder="1" applyAlignment="1">
      <alignment vertical="center" shrinkToFit="1"/>
    </xf>
    <xf numFmtId="1" fontId="5" fillId="0" borderId="91" xfId="0" applyNumberFormat="1" applyFont="1" applyFill="1" applyBorder="1" applyAlignment="1">
      <alignment vertical="center" shrinkToFit="1"/>
    </xf>
    <xf numFmtId="49" fontId="30" fillId="10" borderId="156" xfId="0" applyNumberFormat="1" applyFont="1" applyFill="1" applyBorder="1" applyAlignment="1">
      <alignment horizontal="center" vertical="center" shrinkToFit="1"/>
    </xf>
    <xf numFmtId="49" fontId="30" fillId="10" borderId="209" xfId="0" applyNumberFormat="1" applyFont="1" applyFill="1" applyBorder="1" applyAlignment="1">
      <alignment horizontal="center" vertical="center" shrinkToFit="1"/>
    </xf>
    <xf numFmtId="167" fontId="50" fillId="5" borderId="65" xfId="0" applyNumberFormat="1" applyFont="1" applyFill="1" applyBorder="1" applyAlignment="1">
      <alignment horizontal="right" vertical="center" shrinkToFit="1"/>
    </xf>
    <xf numFmtId="1" fontId="35" fillId="2" borderId="45" xfId="0" applyNumberFormat="1" applyFont="1" applyFill="1" applyBorder="1" applyAlignment="1">
      <alignment horizontal="center" vertical="center" shrinkToFit="1"/>
    </xf>
    <xf numFmtId="2" fontId="29" fillId="2" borderId="47" xfId="0" applyNumberFormat="1" applyFont="1" applyFill="1" applyBorder="1" applyAlignment="1">
      <alignment horizontal="center" vertical="center" shrinkToFit="1"/>
    </xf>
    <xf numFmtId="1" fontId="35" fillId="0" borderId="46" xfId="0" applyNumberFormat="1" applyFont="1" applyFill="1" applyBorder="1" applyAlignment="1">
      <alignment vertical="center" shrinkToFit="1"/>
    </xf>
    <xf numFmtId="1" fontId="29" fillId="0" borderId="46" xfId="0" applyNumberFormat="1" applyFont="1" applyFill="1" applyBorder="1" applyAlignment="1">
      <alignment vertical="center" shrinkToFit="1"/>
    </xf>
    <xf numFmtId="1" fontId="44" fillId="0" borderId="207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horizontal="right" vertical="center" shrinkToFit="1"/>
    </xf>
    <xf numFmtId="2" fontId="21" fillId="0" borderId="210" xfId="0" applyNumberFormat="1" applyFont="1" applyFill="1" applyBorder="1" applyAlignment="1">
      <alignment horizontal="center" vertical="center" shrinkToFit="1"/>
    </xf>
    <xf numFmtId="0" fontId="61" fillId="16" borderId="211" xfId="0" applyFont="1" applyFill="1" applyBorder="1" applyAlignment="1">
      <alignment horizontal="center" vertical="center"/>
    </xf>
    <xf numFmtId="0" fontId="72" fillId="16" borderId="211" xfId="7" applyFont="1" applyFill="1" applyBorder="1" applyAlignment="1">
      <alignment horizontal="center" vertical="center"/>
    </xf>
    <xf numFmtId="0" fontId="61" fillId="0" borderId="99" xfId="0" applyFont="1" applyBorder="1" applyAlignment="1">
      <alignment horizontal="center" vertical="center"/>
    </xf>
    <xf numFmtId="0" fontId="61" fillId="16" borderId="99" xfId="0" applyFont="1" applyFill="1" applyBorder="1" applyAlignment="1">
      <alignment horizontal="center" vertical="center"/>
    </xf>
    <xf numFmtId="0" fontId="72" fillId="16" borderId="99" xfId="7" applyFont="1" applyFill="1" applyBorder="1" applyAlignment="1">
      <alignment horizontal="center" vertical="center"/>
    </xf>
    <xf numFmtId="0" fontId="69" fillId="16" borderId="99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1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0" xfId="0" applyNumberFormat="1" applyFont="1" applyFill="1" applyBorder="1" applyAlignment="1">
      <alignment horizontal="right" vertical="center"/>
    </xf>
    <xf numFmtId="4" fontId="43" fillId="0" borderId="45" xfId="0" applyNumberFormat="1" applyFont="1" applyFill="1" applyBorder="1" applyAlignment="1">
      <alignment horizontal="right" vertical="center"/>
    </xf>
    <xf numFmtId="4" fontId="43" fillId="0" borderId="34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horizontal="center" vertical="center" shrinkToFit="1"/>
    </xf>
    <xf numFmtId="1" fontId="29" fillId="0" borderId="21" xfId="0" applyNumberFormat="1" applyFont="1" applyFill="1" applyBorder="1" applyAlignment="1">
      <alignment horizontal="right" vertical="center" shrinkToFit="1"/>
    </xf>
    <xf numFmtId="167" fontId="17" fillId="0" borderId="20" xfId="0" applyNumberFormat="1" applyFont="1" applyFill="1" applyBorder="1" applyAlignment="1">
      <alignment horizontal="center" vertical="center" shrinkToFit="1"/>
    </xf>
    <xf numFmtId="1" fontId="17" fillId="4" borderId="21" xfId="0" applyNumberFormat="1" applyFont="1" applyFill="1" applyBorder="1" applyAlignment="1">
      <alignment horizontal="center" vertical="center" shrinkToFit="1"/>
    </xf>
    <xf numFmtId="4" fontId="27" fillId="0" borderId="212" xfId="0" applyNumberFormat="1" applyFont="1" applyFill="1" applyBorder="1" applyAlignment="1">
      <alignment horizontal="right" shrinkToFit="1"/>
    </xf>
    <xf numFmtId="167" fontId="23" fillId="5" borderId="108" xfId="0" applyNumberFormat="1" applyFont="1" applyFill="1" applyBorder="1" applyAlignment="1">
      <alignment horizontal="right" vertical="center" shrinkToFit="1"/>
    </xf>
    <xf numFmtId="1" fontId="34" fillId="2" borderId="212" xfId="0" applyNumberFormat="1" applyFont="1" applyFill="1" applyBorder="1" applyAlignment="1">
      <alignment horizontal="center" vertical="center" shrinkToFit="1"/>
    </xf>
    <xf numFmtId="2" fontId="29" fillId="0" borderId="213" xfId="0" applyNumberFormat="1" applyFont="1" applyFill="1" applyBorder="1" applyAlignment="1">
      <alignment horizontal="center" vertical="center" shrinkToFit="1"/>
    </xf>
    <xf numFmtId="1" fontId="34" fillId="0" borderId="212" xfId="0" applyNumberFormat="1" applyFont="1" applyFill="1" applyBorder="1" applyAlignment="1">
      <alignment vertical="center" shrinkToFit="1"/>
    </xf>
    <xf numFmtId="166" fontId="29" fillId="0" borderId="213" xfId="0" applyNumberFormat="1" applyFont="1" applyFill="1" applyBorder="1" applyAlignment="1">
      <alignment vertical="center" shrinkToFit="1"/>
    </xf>
    <xf numFmtId="1" fontId="5" fillId="0" borderId="185" xfId="0" applyNumberFormat="1" applyFont="1" applyFill="1" applyBorder="1" applyAlignment="1">
      <alignment vertical="center" shrinkToFit="1"/>
    </xf>
    <xf numFmtId="166" fontId="21" fillId="0" borderId="214" xfId="0" applyNumberFormat="1" applyFont="1" applyFill="1" applyBorder="1" applyAlignment="1">
      <alignment horizontal="center" vertical="center" shrinkToFit="1"/>
    </xf>
    <xf numFmtId="1" fontId="17" fillId="0" borderId="215" xfId="0" applyNumberFormat="1" applyFont="1" applyFill="1" applyBorder="1" applyAlignment="1">
      <alignment horizontal="right" vertical="center" shrinkToFit="1"/>
    </xf>
    <xf numFmtId="167" fontId="17" fillId="0" borderId="214" xfId="0" applyNumberFormat="1" applyFont="1" applyFill="1" applyBorder="1" applyAlignment="1">
      <alignment horizontal="center" vertical="center" shrinkToFit="1"/>
    </xf>
    <xf numFmtId="1" fontId="17" fillId="4" borderId="215" xfId="0" applyNumberFormat="1" applyFont="1" applyFill="1" applyBorder="1" applyAlignment="1">
      <alignment horizontal="center" vertical="center" shrinkToFit="1"/>
    </xf>
    <xf numFmtId="1" fontId="44" fillId="2" borderId="207" xfId="0" applyNumberFormat="1" applyFont="1" applyFill="1" applyBorder="1" applyAlignment="1">
      <alignment horizontal="center" vertical="center" shrinkToFit="1"/>
    </xf>
    <xf numFmtId="49" fontId="30" fillId="10" borderId="216" xfId="0" applyNumberFormat="1" applyFont="1" applyFill="1" applyBorder="1" applyAlignment="1">
      <alignment horizontal="center" vertical="center" shrinkToFit="1"/>
    </xf>
    <xf numFmtId="1" fontId="5" fillId="2" borderId="30" xfId="0" applyNumberFormat="1" applyFont="1" applyFill="1" applyBorder="1" applyAlignment="1">
      <alignment horizontal="center" vertical="center" shrinkToFit="1"/>
    </xf>
    <xf numFmtId="2" fontId="29" fillId="0" borderId="29" xfId="0" applyNumberFormat="1" applyFont="1" applyFill="1" applyBorder="1" applyAlignment="1">
      <alignment horizontal="center" vertical="center" shrinkToFit="1"/>
    </xf>
    <xf numFmtId="1" fontId="36" fillId="0" borderId="30" xfId="0" applyNumberFormat="1" applyFont="1" applyFill="1" applyBorder="1" applyAlignment="1">
      <alignment horizontal="right" vertical="center" shrinkToFit="1"/>
    </xf>
    <xf numFmtId="166" fontId="37" fillId="0" borderId="29" xfId="0" applyNumberFormat="1" applyFont="1" applyFill="1" applyBorder="1" applyAlignment="1">
      <alignment vertical="center" shrinkToFit="1"/>
    </xf>
    <xf numFmtId="167" fontId="21" fillId="2" borderId="31" xfId="0" applyNumberFormat="1" applyFont="1" applyFill="1" applyBorder="1" applyAlignment="1">
      <alignment horizontal="center" vertical="center"/>
    </xf>
    <xf numFmtId="1" fontId="17" fillId="4" borderId="26" xfId="0" applyNumberFormat="1" applyFont="1" applyFill="1" applyBorder="1" applyAlignment="1">
      <alignment horizontal="center" vertical="center"/>
    </xf>
    <xf numFmtId="166" fontId="30" fillId="2" borderId="83" xfId="0" applyNumberFormat="1" applyFont="1" applyFill="1" applyBorder="1" applyAlignment="1">
      <alignment horizontal="right" vertical="center" shrinkToFit="1"/>
    </xf>
    <xf numFmtId="1" fontId="21" fillId="2" borderId="34" xfId="0" applyNumberFormat="1" applyFont="1" applyFill="1" applyBorder="1" applyAlignment="1">
      <alignment horizontal="right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8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99" xfId="0" applyFont="1" applyFill="1" applyBorder="1" applyAlignment="1">
      <alignment horizontal="left" vertical="center"/>
    </xf>
    <xf numFmtId="166" fontId="61" fillId="16" borderId="101" xfId="0" applyNumberFormat="1" applyFont="1" applyFill="1" applyBorder="1" applyAlignment="1">
      <alignment horizontal="center" vertical="center"/>
    </xf>
    <xf numFmtId="0" fontId="61" fillId="17" borderId="115" xfId="0" applyFont="1" applyFill="1" applyBorder="1" applyAlignment="1">
      <alignment horizontal="left" vertical="center"/>
    </xf>
    <xf numFmtId="0" fontId="61" fillId="17" borderId="115" xfId="0" applyFont="1" applyFill="1" applyBorder="1" applyAlignment="1">
      <alignment horizontal="center" vertical="center"/>
    </xf>
    <xf numFmtId="166" fontId="72" fillId="16" borderId="101" xfId="8" applyNumberFormat="1" applyFont="1" applyFill="1" applyBorder="1" applyAlignment="1">
      <alignment horizontal="center" vertical="center"/>
    </xf>
    <xf numFmtId="170" fontId="61" fillId="12" borderId="65" xfId="0" applyNumberFormat="1" applyFont="1" applyFill="1" applyBorder="1" applyAlignment="1">
      <alignment horizontal="center" vertical="center"/>
    </xf>
    <xf numFmtId="44" fontId="81" fillId="13" borderId="65" xfId="0" applyNumberFormat="1" applyFont="1" applyFill="1" applyBorder="1" applyAlignment="1">
      <alignment horizontal="left" vertical="center"/>
    </xf>
    <xf numFmtId="44" fontId="66" fillId="13" borderId="99" xfId="0" applyNumberFormat="1" applyFont="1" applyFill="1" applyBorder="1" applyAlignment="1">
      <alignment horizontal="center" vertical="center"/>
    </xf>
    <xf numFmtId="0" fontId="73" fillId="18" borderId="56" xfId="7" applyFont="1" applyFill="1" applyBorder="1" applyAlignment="1">
      <alignment horizontal="left" vertical="center"/>
    </xf>
    <xf numFmtId="0" fontId="61" fillId="18" borderId="65" xfId="0" applyFont="1" applyFill="1" applyBorder="1" applyAlignment="1">
      <alignment horizontal="left" vertical="center"/>
    </xf>
    <xf numFmtId="0" fontId="72" fillId="18" borderId="65" xfId="7" applyFont="1" applyFill="1" applyBorder="1" applyAlignment="1">
      <alignment horizontal="center" vertical="center"/>
    </xf>
    <xf numFmtId="0" fontId="72" fillId="18" borderId="217" xfId="7" applyFont="1" applyFill="1" applyBorder="1" applyAlignment="1">
      <alignment horizontal="center" vertical="center"/>
    </xf>
    <xf numFmtId="166" fontId="72" fillId="18" borderId="122" xfId="8" applyNumberFormat="1" applyFont="1" applyFill="1" applyBorder="1" applyAlignment="1">
      <alignment horizontal="center" vertical="center"/>
    </xf>
    <xf numFmtId="49" fontId="30" fillId="11" borderId="99" xfId="0" applyNumberFormat="1" applyFont="1" applyFill="1" applyBorder="1" applyAlignment="1">
      <alignment horizontal="center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2" fontId="21" fillId="2" borderId="106" xfId="0" applyNumberFormat="1" applyFont="1" applyFill="1" applyBorder="1" applyAlignment="1">
      <alignment horizontal="center" vertical="center" shrinkToFit="1"/>
    </xf>
    <xf numFmtId="167" fontId="41" fillId="2" borderId="82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 shrinkToFit="1"/>
    </xf>
    <xf numFmtId="1" fontId="57" fillId="0" borderId="129" xfId="0" applyNumberFormat="1" applyFont="1" applyFill="1" applyBorder="1" applyAlignment="1">
      <alignment horizontal="right" vertical="center" shrinkToFit="1"/>
    </xf>
    <xf numFmtId="167" fontId="17" fillId="0" borderId="130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2" xfId="0" applyNumberFormat="1" applyFont="1" applyFill="1" applyBorder="1" applyAlignment="1">
      <alignment horizontal="center" vertical="center"/>
    </xf>
    <xf numFmtId="166" fontId="17" fillId="0" borderId="101" xfId="0" applyNumberFormat="1" applyFont="1" applyFill="1" applyBorder="1" applyAlignment="1">
      <alignment horizontal="center" vertical="center"/>
    </xf>
    <xf numFmtId="0" fontId="33" fillId="0" borderId="74" xfId="0" applyFont="1" applyBorder="1"/>
    <xf numFmtId="166" fontId="17" fillId="0" borderId="74" xfId="0" applyNumberFormat="1" applyFont="1" applyFill="1" applyBorder="1" applyAlignment="1">
      <alignment horizontal="center" vertical="center"/>
    </xf>
    <xf numFmtId="166" fontId="17" fillId="0" borderId="76" xfId="0" applyNumberFormat="1" applyFont="1" applyFill="1" applyBorder="1" applyAlignment="1">
      <alignment horizontal="center" vertical="center"/>
    </xf>
    <xf numFmtId="1" fontId="41" fillId="0" borderId="97" xfId="0" applyNumberFormat="1" applyFont="1" applyFill="1" applyBorder="1" applyAlignment="1">
      <alignment horizontal="right" vertical="center"/>
    </xf>
    <xf numFmtId="167" fontId="41" fillId="0" borderId="92" xfId="0" applyNumberFormat="1" applyFont="1" applyFill="1" applyBorder="1" applyAlignment="1">
      <alignment horizontal="center" vertical="center"/>
    </xf>
    <xf numFmtId="1" fontId="17" fillId="4" borderId="140" xfId="0" applyNumberFormat="1" applyFont="1" applyFill="1" applyBorder="1" applyAlignment="1">
      <alignment horizontal="center" vertical="center"/>
    </xf>
    <xf numFmtId="1" fontId="44" fillId="0" borderId="96" xfId="0" applyNumberFormat="1" applyFont="1" applyFill="1" applyBorder="1" applyAlignment="1">
      <alignment horizontal="center" vertical="center"/>
    </xf>
    <xf numFmtId="1" fontId="41" fillId="0" borderId="107" xfId="0" applyNumberFormat="1" applyFont="1" applyFill="1" applyBorder="1" applyAlignment="1">
      <alignment horizontal="right" vertical="center"/>
    </xf>
    <xf numFmtId="1" fontId="17" fillId="0" borderId="112" xfId="0" applyNumberFormat="1" applyFont="1" applyFill="1" applyBorder="1" applyAlignment="1">
      <alignment horizontal="right" vertical="center"/>
    </xf>
    <xf numFmtId="1" fontId="44" fillId="0" borderId="42" xfId="0" applyNumberFormat="1" applyFont="1" applyFill="1" applyBorder="1" applyAlignment="1">
      <alignment horizontal="center" vertical="center"/>
    </xf>
    <xf numFmtId="1" fontId="41" fillId="0" borderId="112" xfId="0" applyNumberFormat="1" applyFont="1" applyFill="1" applyBorder="1" applyAlignment="1">
      <alignment horizontal="right" vertical="center"/>
    </xf>
    <xf numFmtId="1" fontId="17" fillId="0" borderId="98" xfId="0" applyNumberFormat="1" applyFont="1" applyFill="1" applyBorder="1" applyAlignment="1">
      <alignment horizontal="right" vertical="center"/>
    </xf>
    <xf numFmtId="167" fontId="17" fillId="0" borderId="20" xfId="0" applyNumberFormat="1" applyFont="1" applyFill="1" applyBorder="1" applyAlignment="1">
      <alignment horizontal="center" vertical="center"/>
    </xf>
    <xf numFmtId="1" fontId="44" fillId="0" borderId="93" xfId="0" applyNumberFormat="1" applyFont="1" applyFill="1" applyBorder="1" applyAlignment="1">
      <alignment horizontal="center" vertical="center"/>
    </xf>
    <xf numFmtId="49" fontId="30" fillId="11" borderId="104" xfId="0" applyNumberFormat="1" applyFont="1" applyFill="1" applyBorder="1" applyAlignment="1">
      <alignment horizontal="center" vertical="center"/>
    </xf>
    <xf numFmtId="167" fontId="28" fillId="5" borderId="99" xfId="0" applyNumberFormat="1" applyFont="1" applyFill="1" applyBorder="1" applyAlignment="1">
      <alignment horizontal="right" vertical="center" shrinkToFit="1"/>
    </xf>
    <xf numFmtId="1" fontId="41" fillId="2" borderId="100" xfId="0" applyNumberFormat="1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center" vertical="center"/>
    </xf>
    <xf numFmtId="1" fontId="17" fillId="0" borderId="100" xfId="0" applyNumberFormat="1" applyFont="1" applyFill="1" applyBorder="1" applyAlignment="1">
      <alignment horizontal="center" vertical="center"/>
    </xf>
    <xf numFmtId="166" fontId="17" fillId="0" borderId="105" xfId="0" applyNumberFormat="1" applyFont="1" applyFill="1" applyBorder="1" applyAlignment="1">
      <alignment horizontal="center" vertical="center"/>
    </xf>
    <xf numFmtId="3" fontId="24" fillId="15" borderId="34" xfId="0" applyNumberFormat="1" applyFont="1" applyFill="1" applyBorder="1" applyAlignment="1">
      <alignment horizontal="center" vertical="center" shrinkToFit="1"/>
    </xf>
    <xf numFmtId="3" fontId="25" fillId="15" borderId="34" xfId="0" applyNumberFormat="1" applyFont="1" applyFill="1" applyBorder="1" applyAlignment="1">
      <alignment horizontal="center" vertical="center" wrapText="1"/>
    </xf>
    <xf numFmtId="49" fontId="30" fillId="11" borderId="115" xfId="0" applyNumberFormat="1" applyFont="1" applyFill="1" applyBorder="1" applyAlignment="1">
      <alignment horizontal="center" vertical="center" shrinkToFit="1"/>
    </xf>
    <xf numFmtId="2" fontId="21" fillId="2" borderId="38" xfId="0" applyNumberFormat="1" applyFont="1" applyFill="1" applyBorder="1" applyAlignment="1">
      <alignment horizontal="center" vertical="center" shrinkToFit="1"/>
    </xf>
    <xf numFmtId="166" fontId="29" fillId="2" borderId="38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4" fontId="61" fillId="12" borderId="99" xfId="0" applyNumberFormat="1" applyFont="1" applyFill="1" applyBorder="1" applyAlignment="1">
      <alignment horizontal="center" vertical="center"/>
    </xf>
    <xf numFmtId="0" fontId="61" fillId="16" borderId="107" xfId="0" applyFont="1" applyFill="1" applyBorder="1" applyAlignment="1">
      <alignment horizontal="center" vertical="center"/>
    </xf>
    <xf numFmtId="0" fontId="61" fillId="16" borderId="82" xfId="0" applyFont="1" applyFill="1" applyBorder="1" applyAlignment="1">
      <alignment horizontal="center" vertical="center"/>
    </xf>
    <xf numFmtId="44" fontId="61" fillId="14" borderId="137" xfId="11" applyFont="1" applyFill="1" applyBorder="1" applyAlignment="1">
      <alignment horizontal="left" vertical="center"/>
    </xf>
    <xf numFmtId="0" fontId="61" fillId="16" borderId="99" xfId="0" applyFont="1" applyFill="1" applyBorder="1" applyAlignment="1">
      <alignment vertical="center"/>
    </xf>
    <xf numFmtId="0" fontId="61" fillId="17" borderId="206" xfId="0" applyFont="1" applyFill="1" applyBorder="1" applyAlignment="1">
      <alignment horizontal="center" vertical="center"/>
    </xf>
    <xf numFmtId="166" fontId="61" fillId="17" borderId="121" xfId="0" applyNumberFormat="1" applyFont="1" applyFill="1" applyBorder="1" applyAlignment="1">
      <alignment horizontal="center" vertical="center"/>
    </xf>
    <xf numFmtId="4" fontId="61" fillId="12" borderId="115" xfId="0" applyNumberFormat="1" applyFont="1" applyFill="1" applyBorder="1" applyAlignment="1">
      <alignment horizontal="center" vertical="center"/>
    </xf>
    <xf numFmtId="44" fontId="61" fillId="13" borderId="115" xfId="11" applyFont="1" applyFill="1" applyBorder="1" applyAlignment="1">
      <alignment horizontal="left" vertical="center"/>
    </xf>
    <xf numFmtId="0" fontId="53" fillId="7" borderId="218" xfId="0" applyFont="1" applyFill="1" applyBorder="1" applyAlignment="1">
      <alignment horizontal="center" vertical="center"/>
    </xf>
    <xf numFmtId="0" fontId="53" fillId="7" borderId="7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1" xfId="0" applyNumberFormat="1" applyFont="1" applyFill="1" applyBorder="1" applyAlignment="1">
      <alignment horizontal="right" vertical="center" shrinkToFit="1"/>
    </xf>
    <xf numFmtId="167" fontId="21" fillId="0" borderId="93" xfId="0" applyNumberFormat="1" applyFont="1" applyFill="1" applyBorder="1" applyAlignment="1">
      <alignment horizontal="center" vertical="center" shrinkToFit="1"/>
    </xf>
    <xf numFmtId="2" fontId="21" fillId="0" borderId="77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7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2" xfId="0" applyNumberFormat="1" applyFont="1" applyFill="1" applyBorder="1" applyAlignment="1">
      <alignment horizontal="center" vertical="center" shrinkToFit="1"/>
    </xf>
    <xf numFmtId="4" fontId="27" fillId="0" borderId="219" xfId="0" applyNumberFormat="1" applyFont="1" applyFill="1" applyBorder="1" applyAlignment="1">
      <alignment horizontal="right" shrinkToFit="1"/>
    </xf>
    <xf numFmtId="167" fontId="28" fillId="5" borderId="220" xfId="0" applyNumberFormat="1" applyFont="1" applyFill="1" applyBorder="1" applyAlignment="1">
      <alignment horizontal="right" vertical="center" shrinkToFit="1"/>
    </xf>
    <xf numFmtId="1" fontId="41" fillId="2" borderId="219" xfId="0" applyNumberFormat="1" applyFont="1" applyFill="1" applyBorder="1" applyAlignment="1">
      <alignment horizontal="center" vertical="center"/>
    </xf>
    <xf numFmtId="1" fontId="17" fillId="0" borderId="219" xfId="0" applyNumberFormat="1" applyFont="1" applyFill="1" applyBorder="1" applyAlignment="1">
      <alignment horizontal="center" vertical="center"/>
    </xf>
    <xf numFmtId="166" fontId="17" fillId="0" borderId="221" xfId="0" applyNumberFormat="1" applyFont="1" applyFill="1" applyBorder="1" applyAlignment="1">
      <alignment horizontal="center" vertical="center"/>
    </xf>
    <xf numFmtId="1" fontId="17" fillId="0" borderId="222" xfId="0" applyNumberFormat="1" applyFont="1" applyFill="1" applyBorder="1" applyAlignment="1">
      <alignment horizontal="center" vertical="center"/>
    </xf>
    <xf numFmtId="1" fontId="17" fillId="4" borderId="224" xfId="0" applyNumberFormat="1" applyFont="1" applyFill="1" applyBorder="1" applyAlignment="1">
      <alignment horizontal="center" vertical="center"/>
    </xf>
    <xf numFmtId="1" fontId="44" fillId="0" borderId="225" xfId="0" applyNumberFormat="1" applyFont="1" applyFill="1" applyBorder="1" applyAlignment="1">
      <alignment horizontal="center" vertical="center"/>
    </xf>
    <xf numFmtId="1" fontId="41" fillId="0" borderId="219" xfId="0" applyNumberFormat="1" applyFont="1" applyFill="1" applyBorder="1" applyAlignment="1">
      <alignment horizontal="right" vertical="center"/>
    </xf>
    <xf numFmtId="167" fontId="41" fillId="0" borderId="223" xfId="0" applyNumberFormat="1" applyFont="1" applyFill="1" applyBorder="1" applyAlignment="1">
      <alignment horizontal="center" vertical="center"/>
    </xf>
    <xf numFmtId="0" fontId="17" fillId="0" borderId="221" xfId="0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49" fontId="30" fillId="10" borderId="119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19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0" xfId="0" applyNumberFormat="1" applyFont="1" applyFill="1" applyBorder="1" applyAlignment="1">
      <alignment horizontal="center" vertical="center"/>
    </xf>
    <xf numFmtId="1" fontId="17" fillId="4" borderId="18" xfId="0" applyNumberFormat="1" applyFont="1" applyFill="1" applyBorder="1" applyAlignment="1">
      <alignment horizontal="center" vertical="center"/>
    </xf>
    <xf numFmtId="49" fontId="30" fillId="10" borderId="157" xfId="0" applyNumberFormat="1" applyFont="1" applyFill="1" applyBorder="1" applyAlignment="1">
      <alignment horizontal="center" vertical="center" shrinkToFit="1"/>
    </xf>
    <xf numFmtId="1" fontId="35" fillId="2" borderId="34" xfId="0" applyNumberFormat="1" applyFont="1" applyFill="1" applyBorder="1" applyAlignment="1">
      <alignment horizontal="center" vertical="center" shrinkToFit="1"/>
    </xf>
    <xf numFmtId="2" fontId="29" fillId="0" borderId="36" xfId="0" applyNumberFormat="1" applyFont="1" applyFill="1" applyBorder="1" applyAlignment="1">
      <alignment horizontal="center" vertical="center" shrinkToFit="1"/>
    </xf>
    <xf numFmtId="1" fontId="56" fillId="0" borderId="34" xfId="0" applyNumberFormat="1" applyFont="1" applyFill="1" applyBorder="1" applyAlignment="1">
      <alignment horizontal="right" vertical="center" shrinkToFit="1"/>
    </xf>
    <xf numFmtId="166" fontId="57" fillId="0" borderId="36" xfId="0" applyNumberFormat="1" applyFont="1" applyFill="1" applyBorder="1" applyAlignment="1">
      <alignment vertical="center" shrinkToFit="1"/>
    </xf>
    <xf numFmtId="166" fontId="17" fillId="0" borderId="38" xfId="0" applyNumberFormat="1" applyFont="1" applyFill="1" applyBorder="1" applyAlignment="1">
      <alignment horizontal="center" vertical="center" shrinkToFit="1"/>
    </xf>
    <xf numFmtId="167" fontId="41" fillId="2" borderId="38" xfId="0" applyNumberFormat="1" applyFont="1" applyFill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1" fontId="41" fillId="2" borderId="61" xfId="0" applyNumberFormat="1" applyFont="1" applyFill="1" applyBorder="1" applyAlignment="1">
      <alignment horizontal="right" vertical="center" shrinkToFit="1"/>
    </xf>
    <xf numFmtId="167" fontId="41" fillId="2" borderId="127" xfId="0" applyNumberFormat="1" applyFont="1" applyFill="1" applyBorder="1" applyAlignment="1">
      <alignment horizontal="center" vertical="center" shrinkToFit="1"/>
    </xf>
    <xf numFmtId="0" fontId="67" fillId="16" borderId="114" xfId="0" applyFont="1" applyFill="1" applyBorder="1" applyAlignment="1">
      <alignment horizontal="left" vertical="center"/>
    </xf>
    <xf numFmtId="0" fontId="61" fillId="16" borderId="115" xfId="0" applyFont="1" applyFill="1" applyBorder="1" applyAlignment="1">
      <alignment horizontal="left" vertical="center"/>
    </xf>
    <xf numFmtId="0" fontId="61" fillId="16" borderId="206" xfId="0" applyFont="1" applyFill="1" applyBorder="1" applyAlignment="1">
      <alignment horizontal="center" vertical="center"/>
    </xf>
    <xf numFmtId="166" fontId="61" fillId="16" borderId="121" xfId="0" applyNumberFormat="1" applyFont="1" applyFill="1" applyBorder="1" applyAlignment="1">
      <alignment horizontal="center" vertical="center"/>
    </xf>
    <xf numFmtId="44" fontId="61" fillId="13" borderId="99" xfId="0" applyNumberFormat="1" applyFont="1" applyFill="1" applyBorder="1" applyAlignment="1">
      <alignment horizontal="left" vertical="center"/>
    </xf>
    <xf numFmtId="0" fontId="67" fillId="17" borderId="114" xfId="0" applyFont="1" applyFill="1" applyBorder="1" applyAlignment="1">
      <alignment horizontal="left" vertical="center"/>
    </xf>
    <xf numFmtId="170" fontId="61" fillId="12" borderId="115" xfId="0" applyNumberFormat="1" applyFont="1" applyFill="1" applyBorder="1" applyAlignment="1">
      <alignment horizontal="center" vertical="center"/>
    </xf>
    <xf numFmtId="0" fontId="9" fillId="16" borderId="107" xfId="0" applyFont="1" applyFill="1" applyBorder="1" applyAlignment="1">
      <alignment horizontal="left" vertical="center" wrapText="1"/>
    </xf>
    <xf numFmtId="0" fontId="69" fillId="16" borderId="211" xfId="0" applyFont="1" applyFill="1" applyBorder="1" applyAlignment="1">
      <alignment horizontal="center" vertical="center" wrapText="1"/>
    </xf>
    <xf numFmtId="166" fontId="69" fillId="16" borderId="101" xfId="0" applyNumberFormat="1" applyFont="1" applyFill="1" applyBorder="1" applyAlignment="1">
      <alignment horizontal="center" vertical="center" wrapText="1"/>
    </xf>
    <xf numFmtId="170" fontId="69" fillId="12" borderId="99" xfId="0" applyNumberFormat="1" applyFont="1" applyFill="1" applyBorder="1" applyAlignment="1">
      <alignment horizontal="center" vertical="center"/>
    </xf>
    <xf numFmtId="0" fontId="67" fillId="0" borderId="107" xfId="0" applyFont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211" xfId="0" applyFont="1" applyBorder="1" applyAlignment="1">
      <alignment horizontal="center" vertical="center"/>
    </xf>
    <xf numFmtId="166" fontId="61" fillId="0" borderId="101" xfId="0" applyNumberFormat="1" applyFont="1" applyBorder="1" applyAlignment="1">
      <alignment horizontal="center" vertical="center"/>
    </xf>
    <xf numFmtId="0" fontId="53" fillId="17" borderId="114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99" xfId="0" applyNumberFormat="1" applyFont="1" applyFill="1" applyBorder="1" applyAlignment="1">
      <alignment horizontal="center" vertical="center" wrapText="1"/>
    </xf>
    <xf numFmtId="3" fontId="24" fillId="10" borderId="99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4" fillId="0" borderId="102" xfId="0" applyFont="1" applyFill="1" applyBorder="1" applyAlignment="1">
      <alignment horizontal="center" vertical="center" wrapText="1"/>
    </xf>
    <xf numFmtId="4" fontId="43" fillId="0" borderId="137" xfId="0" applyNumberFormat="1" applyFont="1" applyFill="1" applyBorder="1" applyAlignment="1">
      <alignment horizontal="right" vertical="center"/>
    </xf>
    <xf numFmtId="1" fontId="23" fillId="4" borderId="227" xfId="0" applyNumberFormat="1" applyFont="1" applyFill="1" applyBorder="1" applyAlignment="1">
      <alignment horizontal="center" vertical="center"/>
    </xf>
    <xf numFmtId="49" fontId="24" fillId="10" borderId="115" xfId="0" applyNumberFormat="1" applyFont="1" applyFill="1" applyBorder="1" applyAlignment="1">
      <alignment horizontal="center" vertical="center" wrapText="1"/>
    </xf>
    <xf numFmtId="3" fontId="25" fillId="0" borderId="100" xfId="0" applyNumberFormat="1" applyFont="1" applyFill="1" applyBorder="1" applyAlignment="1">
      <alignment horizontal="center" vertical="center" wrapText="1"/>
    </xf>
    <xf numFmtId="1" fontId="24" fillId="10" borderId="99" xfId="0" applyNumberFormat="1" applyFont="1" applyFill="1" applyBorder="1" applyAlignment="1">
      <alignment horizontal="center" vertical="center" wrapText="1"/>
    </xf>
    <xf numFmtId="0" fontId="26" fillId="0" borderId="137" xfId="0" applyFont="1" applyFill="1" applyBorder="1" applyAlignment="1">
      <alignment horizontal="center" vertical="center" wrapText="1"/>
    </xf>
    <xf numFmtId="4" fontId="27" fillId="0" borderId="34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center" vertical="center" shrinkToFit="1"/>
    </xf>
    <xf numFmtId="0" fontId="29" fillId="0" borderId="36" xfId="0" applyFont="1" applyFill="1" applyBorder="1" applyAlignment="1">
      <alignment horizontal="center" vertical="center"/>
    </xf>
    <xf numFmtId="1" fontId="29" fillId="0" borderId="34" xfId="0" applyNumberFormat="1" applyFont="1" applyFill="1" applyBorder="1" applyAlignment="1">
      <alignment horizontal="center" vertical="center"/>
    </xf>
    <xf numFmtId="166" fontId="29" fillId="0" borderId="36" xfId="0" applyNumberFormat="1" applyFont="1" applyFill="1" applyBorder="1" applyAlignment="1">
      <alignment horizontal="center" vertical="center"/>
    </xf>
    <xf numFmtId="1" fontId="17" fillId="0" borderId="37" xfId="0" applyNumberFormat="1" applyFont="1" applyFill="1" applyBorder="1" applyAlignment="1">
      <alignment horizontal="center" vertical="center"/>
    </xf>
    <xf numFmtId="166" fontId="17" fillId="0" borderId="34" xfId="0" applyNumberFormat="1" applyFont="1" applyFill="1" applyBorder="1" applyAlignment="1">
      <alignment horizontal="center" vertical="center"/>
    </xf>
    <xf numFmtId="1" fontId="29" fillId="0" borderId="98" xfId="0" applyNumberFormat="1" applyFont="1" applyFill="1" applyBorder="1" applyAlignment="1">
      <alignment horizontal="right" vertical="center"/>
    </xf>
    <xf numFmtId="1" fontId="17" fillId="4" borderId="227" xfId="0" applyNumberFormat="1" applyFont="1" applyFill="1" applyBorder="1" applyAlignment="1">
      <alignment horizontal="center" vertical="center"/>
    </xf>
    <xf numFmtId="49" fontId="30" fillId="10" borderId="99" xfId="0" applyNumberFormat="1" applyFont="1" applyFill="1" applyBorder="1" applyAlignment="1">
      <alignment horizontal="center" vertical="center"/>
    </xf>
    <xf numFmtId="49" fontId="30" fillId="10" borderId="65" xfId="0" applyNumberFormat="1" applyFont="1" applyFill="1" applyBorder="1" applyAlignment="1">
      <alignment horizontal="center" vertical="center"/>
    </xf>
    <xf numFmtId="3" fontId="30" fillId="10" borderId="65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19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20" xfId="0" applyNumberFormat="1" applyFont="1" applyFill="1" applyBorder="1" applyAlignment="1">
      <alignment horizontal="center" vertical="center"/>
    </xf>
    <xf numFmtId="1" fontId="41" fillId="0" borderId="123" xfId="0" applyNumberFormat="1" applyFont="1" applyFill="1" applyBorder="1" applyAlignment="1">
      <alignment horizontal="right" vertical="center" shrinkToFit="1"/>
    </xf>
    <xf numFmtId="167" fontId="41" fillId="0" borderId="117" xfId="0" applyNumberFormat="1" applyFont="1" applyFill="1" applyBorder="1" applyAlignment="1">
      <alignment horizontal="center" vertical="center" shrinkToFit="1"/>
    </xf>
    <xf numFmtId="2" fontId="21" fillId="0" borderId="2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3" xfId="0" applyNumberFormat="1" applyFont="1" applyFill="1" applyBorder="1" applyAlignment="1">
      <alignment horizontal="center" vertical="center" shrinkToFit="1"/>
    </xf>
    <xf numFmtId="49" fontId="30" fillId="11" borderId="85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19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0" xfId="0" applyNumberFormat="1" applyFont="1" applyFill="1" applyBorder="1" applyAlignment="1">
      <alignment horizontal="center" vertical="center" shrinkToFit="1"/>
    </xf>
    <xf numFmtId="4" fontId="27" fillId="0" borderId="184" xfId="0" applyNumberFormat="1" applyFont="1" applyFill="1" applyBorder="1" applyAlignment="1">
      <alignment horizontal="right" shrinkToFit="1"/>
    </xf>
    <xf numFmtId="4" fontId="27" fillId="0" borderId="194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0" xfId="0" applyFont="1" applyFill="1" applyBorder="1" applyAlignment="1">
      <alignment horizontal="left" vertical="center" wrapText="1"/>
    </xf>
    <xf numFmtId="0" fontId="24" fillId="15" borderId="100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0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8" xfId="0" applyNumberFormat="1" applyFont="1" applyFill="1" applyBorder="1" applyAlignment="1">
      <alignment vertical="center" shrinkToFit="1"/>
    </xf>
    <xf numFmtId="2" fontId="24" fillId="15" borderId="34" xfId="0" applyNumberFormat="1" applyFont="1" applyFill="1" applyBorder="1" applyAlignment="1">
      <alignment vertical="center" shrinkToFit="1"/>
    </xf>
    <xf numFmtId="2" fontId="24" fillId="15" borderId="45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6" xfId="0" applyFont="1" applyFill="1" applyBorder="1" applyAlignment="1">
      <alignment horizontal="left" vertical="center" wrapText="1"/>
    </xf>
    <xf numFmtId="167" fontId="23" fillId="5" borderId="155" xfId="0" applyNumberFormat="1" applyFont="1" applyFill="1" applyBorder="1" applyAlignment="1">
      <alignment horizontal="right" vertical="center" shrinkToFit="1"/>
    </xf>
    <xf numFmtId="2" fontId="29" fillId="0" borderId="20" xfId="0" applyNumberFormat="1" applyFont="1" applyFill="1" applyBorder="1" applyAlignment="1">
      <alignment horizontal="center" vertical="center" shrinkToFit="1"/>
    </xf>
    <xf numFmtId="1" fontId="17" fillId="0" borderId="227" xfId="0" applyNumberFormat="1" applyFont="1" applyFill="1" applyBorder="1" applyAlignment="1">
      <alignment horizontal="right" vertical="center" shrinkToFit="1"/>
    </xf>
    <xf numFmtId="1" fontId="17" fillId="4" borderId="227" xfId="0" applyNumberFormat="1" applyFont="1" applyFill="1" applyBorder="1" applyAlignment="1">
      <alignment horizontal="center" vertical="center" shrinkToFit="1"/>
    </xf>
    <xf numFmtId="0" fontId="32" fillId="0" borderId="132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shrinkToFit="1"/>
    </xf>
    <xf numFmtId="3" fontId="30" fillId="11" borderId="35" xfId="0" applyNumberFormat="1" applyFont="1" applyFill="1" applyBorder="1" applyAlignment="1">
      <alignment horizontal="right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49" fontId="24" fillId="10" borderId="65" xfId="0" applyNumberFormat="1" applyFont="1" applyFill="1" applyBorder="1" applyAlignment="1">
      <alignment horizontal="center" vertical="center" wrapText="1"/>
    </xf>
    <xf numFmtId="3" fontId="24" fillId="10" borderId="65" xfId="0" applyNumberFormat="1" applyFont="1" applyFill="1" applyBorder="1" applyAlignment="1">
      <alignment horizontal="right" vertical="center" wrapText="1"/>
    </xf>
    <xf numFmtId="0" fontId="26" fillId="0" borderId="136" xfId="0" applyFont="1" applyFill="1" applyBorder="1" applyAlignment="1">
      <alignment horizontal="left" vertical="center" wrapText="1"/>
    </xf>
    <xf numFmtId="0" fontId="24" fillId="15" borderId="114" xfId="0" applyFont="1" applyFill="1" applyBorder="1" applyAlignment="1">
      <alignment horizontal="left" vertical="center" wrapText="1"/>
    </xf>
    <xf numFmtId="2" fontId="24" fillId="15" borderId="103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19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0" xfId="0" applyNumberFormat="1" applyFont="1" applyFill="1" applyBorder="1" applyAlignment="1">
      <alignment horizontal="center" vertical="center" shrinkToFit="1"/>
    </xf>
    <xf numFmtId="167" fontId="17" fillId="2" borderId="20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right" vertical="center" shrinkToFit="1"/>
    </xf>
    <xf numFmtId="166" fontId="37" fillId="0" borderId="36" xfId="0" applyNumberFormat="1" applyFont="1" applyFill="1" applyBorder="1" applyAlignment="1">
      <alignment vertical="center" shrinkToFit="1"/>
    </xf>
    <xf numFmtId="167" fontId="21" fillId="2" borderId="38" xfId="0" applyNumberFormat="1" applyFont="1" applyFill="1" applyBorder="1" applyAlignment="1">
      <alignment horizontal="center" vertical="center"/>
    </xf>
    <xf numFmtId="49" fontId="30" fillId="10" borderId="18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shrinkToFit="1"/>
    </xf>
    <xf numFmtId="49" fontId="24" fillId="0" borderId="3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shrinkToFit="1"/>
    </xf>
    <xf numFmtId="49" fontId="24" fillId="0" borderId="33" xfId="0" applyNumberFormat="1" applyFont="1" applyFill="1" applyBorder="1" applyAlignment="1">
      <alignment horizontal="center" vertical="center" shrinkToFit="1"/>
    </xf>
    <xf numFmtId="49" fontId="24" fillId="0" borderId="85" xfId="0" applyNumberFormat="1" applyFont="1" applyFill="1" applyBorder="1" applyAlignment="1">
      <alignment horizontal="center" vertical="center" wrapText="1" shrinkToFit="1"/>
    </xf>
    <xf numFmtId="49" fontId="24" fillId="0" borderId="155" xfId="0" applyNumberFormat="1" applyFont="1" applyFill="1" applyBorder="1" applyAlignment="1">
      <alignment horizontal="center" vertical="center" wrapText="1" shrinkToFit="1"/>
    </xf>
    <xf numFmtId="49" fontId="24" fillId="0" borderId="85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40" fillId="0" borderId="115" xfId="0" applyNumberFormat="1" applyFont="1" applyFill="1" applyBorder="1" applyAlignment="1">
      <alignment horizontal="center" vertical="center"/>
    </xf>
    <xf numFmtId="49" fontId="40" fillId="0" borderId="99" xfId="0" applyNumberFormat="1" applyFont="1" applyFill="1" applyBorder="1" applyAlignment="1">
      <alignment horizontal="center" vertical="center"/>
    </xf>
    <xf numFmtId="49" fontId="40" fillId="15" borderId="99" xfId="0" applyNumberFormat="1" applyFont="1" applyFill="1" applyBorder="1" applyAlignment="1">
      <alignment horizontal="center" vertical="center"/>
    </xf>
    <xf numFmtId="49" fontId="24" fillId="2" borderId="115" xfId="0" applyNumberFormat="1" applyFont="1" applyFill="1" applyBorder="1" applyAlignment="1">
      <alignment horizontal="center" vertical="center" shrinkToFit="1"/>
    </xf>
    <xf numFmtId="49" fontId="24" fillId="2" borderId="99" xfId="0" applyNumberFormat="1" applyFont="1" applyFill="1" applyBorder="1" applyAlignment="1">
      <alignment horizontal="center" vertical="center" shrinkToFit="1"/>
    </xf>
    <xf numFmtId="49" fontId="24" fillId="2" borderId="84" xfId="0" applyNumberFormat="1" applyFont="1" applyFill="1" applyBorder="1" applyAlignment="1">
      <alignment horizontal="center" vertical="center" shrinkToFit="1"/>
    </xf>
    <xf numFmtId="49" fontId="24" fillId="2" borderId="197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55" xfId="0" applyNumberFormat="1" applyFont="1" applyFill="1" applyBorder="1" applyAlignment="1">
      <alignment horizontal="center" vertical="center" shrinkToFit="1"/>
    </xf>
    <xf numFmtId="49" fontId="24" fillId="2" borderId="35" xfId="0" applyNumberFormat="1" applyFont="1" applyFill="1" applyBorder="1" applyAlignment="1">
      <alignment horizontal="center" vertical="center" shrinkToFit="1"/>
    </xf>
    <xf numFmtId="49" fontId="24" fillId="0" borderId="159" xfId="0" applyNumberFormat="1" applyFont="1" applyFill="1" applyBorder="1" applyAlignment="1">
      <alignment horizontal="center" vertical="center" shrinkToFit="1"/>
    </xf>
    <xf numFmtId="49" fontId="24" fillId="2" borderId="168" xfId="0" applyNumberFormat="1" applyFont="1" applyFill="1" applyBorder="1" applyAlignment="1">
      <alignment horizontal="center" vertical="center" shrinkToFit="1"/>
    </xf>
    <xf numFmtId="49" fontId="24" fillId="2" borderId="165" xfId="0" applyNumberFormat="1" applyFont="1" applyFill="1" applyBorder="1" applyAlignment="1">
      <alignment horizontal="center" vertical="center" shrinkToFit="1"/>
    </xf>
    <xf numFmtId="1" fontId="22" fillId="0" borderId="98" xfId="0" applyNumberFormat="1" applyFont="1" applyFill="1" applyBorder="1" applyAlignment="1">
      <alignment horizontal="right" vertical="center"/>
    </xf>
    <xf numFmtId="167" fontId="23" fillId="0" borderId="20" xfId="0" applyNumberFormat="1" applyFont="1" applyFill="1" applyBorder="1" applyAlignment="1">
      <alignment horizontal="center" vertical="center"/>
    </xf>
    <xf numFmtId="166" fontId="24" fillId="0" borderId="124" xfId="0" applyNumberFormat="1" applyFont="1" applyFill="1" applyBorder="1" applyAlignment="1">
      <alignment horizontal="right" vertical="center" wrapText="1"/>
    </xf>
    <xf numFmtId="166" fontId="24" fillId="0" borderId="121" xfId="0" applyNumberFormat="1" applyFont="1" applyFill="1" applyBorder="1" applyAlignment="1">
      <alignment horizontal="right" vertical="center" wrapText="1"/>
    </xf>
    <xf numFmtId="166" fontId="24" fillId="0" borderId="101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4" xfId="0" applyNumberFormat="1" applyFont="1" applyFill="1" applyBorder="1" applyAlignment="1">
      <alignment horizontal="center" vertical="center"/>
    </xf>
    <xf numFmtId="3" fontId="30" fillId="10" borderId="46" xfId="0" applyNumberFormat="1" applyFont="1" applyFill="1" applyBorder="1" applyAlignment="1">
      <alignment horizontal="right" vertical="center" shrinkToFit="1"/>
    </xf>
    <xf numFmtId="49" fontId="30" fillId="11" borderId="89" xfId="0" applyNumberFormat="1" applyFont="1" applyFill="1" applyBorder="1" applyAlignment="1">
      <alignment horizontal="center" vertical="center"/>
    </xf>
    <xf numFmtId="3" fontId="24" fillId="0" borderId="90" xfId="0" applyNumberFormat="1" applyFont="1" applyFill="1" applyBorder="1" applyAlignment="1">
      <alignment horizontal="center" vertical="center"/>
    </xf>
    <xf numFmtId="3" fontId="30" fillId="10" borderId="90" xfId="0" applyNumberFormat="1" applyFont="1" applyFill="1" applyBorder="1" applyAlignment="1">
      <alignment horizontal="right" vertical="center" shrinkToFit="1"/>
    </xf>
    <xf numFmtId="49" fontId="24" fillId="0" borderId="115" xfId="0" applyNumberFormat="1" applyFont="1" applyFill="1" applyBorder="1" applyAlignment="1">
      <alignment horizontal="center" vertical="center" wrapText="1" shrinkToFit="1"/>
    </xf>
    <xf numFmtId="2" fontId="24" fillId="15" borderId="90" xfId="0" applyNumberFormat="1" applyFont="1" applyFill="1" applyBorder="1" applyAlignment="1">
      <alignment vertical="center" wrapText="1" shrinkToFit="1"/>
    </xf>
    <xf numFmtId="49" fontId="24" fillId="0" borderId="35" xfId="0" applyNumberFormat="1" applyFont="1" applyFill="1" applyBorder="1" applyAlignment="1">
      <alignment horizontal="center" vertical="center" wrapText="1" shrinkToFit="1"/>
    </xf>
    <xf numFmtId="0" fontId="26" fillId="15" borderId="35" xfId="0" applyFont="1" applyFill="1" applyBorder="1" applyAlignment="1">
      <alignment horizontal="left" vertical="center" wrapText="1"/>
    </xf>
    <xf numFmtId="0" fontId="31" fillId="15" borderId="86" xfId="0" applyFont="1" applyFill="1" applyBorder="1" applyAlignment="1">
      <alignment horizontal="left" vertical="center"/>
    </xf>
    <xf numFmtId="0" fontId="60" fillId="15" borderId="133" xfId="0" applyFont="1" applyFill="1" applyBorder="1"/>
    <xf numFmtId="0" fontId="31" fillId="15" borderId="133" xfId="0" applyFont="1" applyFill="1" applyBorder="1" applyAlignment="1">
      <alignment horizontal="left" vertical="center"/>
    </xf>
    <xf numFmtId="0" fontId="31" fillId="15" borderId="136" xfId="0" applyFont="1" applyFill="1" applyBorder="1" applyAlignment="1">
      <alignment horizontal="left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3" fontId="30" fillId="10" borderId="26" xfId="0" applyNumberFormat="1" applyFont="1" applyFill="1" applyBorder="1" applyAlignment="1">
      <alignment horizontal="right" vertical="center" shrinkToFit="1"/>
    </xf>
    <xf numFmtId="3" fontId="30" fillId="10" borderId="115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5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horizontal="center" vertical="center"/>
    </xf>
    <xf numFmtId="167" fontId="23" fillId="0" borderId="20" xfId="0" applyNumberFormat="1" applyFont="1" applyBorder="1" applyAlignment="1">
      <alignment horizontal="center" vertical="center"/>
    </xf>
    <xf numFmtId="1" fontId="23" fillId="4" borderId="98" xfId="0" applyNumberFormat="1" applyFont="1" applyFill="1" applyBorder="1" applyAlignment="1">
      <alignment horizontal="center" vertical="center"/>
    </xf>
    <xf numFmtId="1" fontId="46" fillId="0" borderId="110" xfId="0" applyNumberFormat="1" applyFont="1" applyBorder="1" applyAlignment="1">
      <alignment horizontal="center" vertical="center"/>
    </xf>
    <xf numFmtId="49" fontId="24" fillId="9" borderId="35" xfId="0" applyNumberFormat="1" applyFont="1" applyFill="1" applyBorder="1" applyAlignment="1">
      <alignment horizontal="center" vertical="center" wrapText="1"/>
    </xf>
    <xf numFmtId="49" fontId="24" fillId="9" borderId="115" xfId="0" applyNumberFormat="1" applyFont="1" applyFill="1" applyBorder="1" applyAlignment="1">
      <alignment horizontal="center" vertical="center" wrapText="1"/>
    </xf>
    <xf numFmtId="3" fontId="24" fillId="9" borderId="115" xfId="0" applyNumberFormat="1" applyFont="1" applyFill="1" applyBorder="1" applyAlignment="1">
      <alignment horizontal="right" vertical="center" wrapText="1"/>
    </xf>
    <xf numFmtId="49" fontId="24" fillId="20" borderId="35" xfId="0" applyNumberFormat="1" applyFont="1" applyFill="1" applyBorder="1" applyAlignment="1">
      <alignment horizontal="center" vertical="center" wrapText="1"/>
    </xf>
    <xf numFmtId="0" fontId="24" fillId="19" borderId="34" xfId="0" applyFont="1" applyFill="1" applyBorder="1" applyAlignment="1">
      <alignment horizontal="left" vertical="center" wrapText="1"/>
    </xf>
    <xf numFmtId="166" fontId="84" fillId="20" borderId="90" xfId="0" applyNumberFormat="1" applyFont="1" applyFill="1" applyBorder="1" applyAlignment="1">
      <alignment horizontal="center" vertical="center" wrapText="1"/>
    </xf>
    <xf numFmtId="166" fontId="24" fillId="20" borderId="124" xfId="0" applyNumberFormat="1" applyFont="1" applyFill="1" applyBorder="1" applyAlignment="1">
      <alignment horizontal="right" vertical="center" wrapText="1"/>
    </xf>
    <xf numFmtId="0" fontId="26" fillId="19" borderId="136" xfId="0" applyFont="1" applyFill="1" applyBorder="1" applyAlignment="1">
      <alignment horizontal="left" vertical="center" wrapText="1"/>
    </xf>
    <xf numFmtId="0" fontId="4" fillId="20" borderId="132" xfId="0" applyFont="1" applyFill="1" applyBorder="1" applyAlignment="1">
      <alignment horizontal="center" vertical="center" wrapText="1"/>
    </xf>
    <xf numFmtId="49" fontId="24" fillId="20" borderId="115" xfId="0" applyNumberFormat="1" applyFont="1" applyFill="1" applyBorder="1" applyAlignment="1">
      <alignment horizontal="center" vertical="center" wrapText="1"/>
    </xf>
    <xf numFmtId="166" fontId="24" fillId="20" borderId="34" xfId="0" applyNumberFormat="1" applyFont="1" applyFill="1" applyBorder="1" applyAlignment="1">
      <alignment horizontal="center" vertical="center" wrapText="1"/>
    </xf>
    <xf numFmtId="166" fontId="24" fillId="20" borderId="121" xfId="0" applyNumberFormat="1" applyFont="1" applyFill="1" applyBorder="1" applyAlignment="1">
      <alignment horizontal="right" vertical="center" wrapText="1"/>
    </xf>
    <xf numFmtId="0" fontId="4" fillId="20" borderId="136" xfId="0" applyFont="1" applyFill="1" applyBorder="1" applyAlignment="1">
      <alignment horizontal="center" vertical="center" wrapText="1"/>
    </xf>
    <xf numFmtId="49" fontId="24" fillId="19" borderId="115" xfId="0" applyNumberFormat="1" applyFont="1" applyFill="1" applyBorder="1" applyAlignment="1">
      <alignment horizontal="center" vertical="center" wrapText="1"/>
    </xf>
    <xf numFmtId="3" fontId="25" fillId="19" borderId="34" xfId="0" applyNumberFormat="1" applyFont="1" applyFill="1" applyBorder="1" applyAlignment="1">
      <alignment horizontal="center" vertical="center" wrapText="1"/>
    </xf>
    <xf numFmtId="166" fontId="24" fillId="19" borderId="121" xfId="0" applyNumberFormat="1" applyFont="1" applyFill="1" applyBorder="1" applyAlignment="1">
      <alignment horizontal="right" vertical="center" wrapText="1"/>
    </xf>
    <xf numFmtId="0" fontId="4" fillId="19" borderId="136" xfId="0" applyFont="1" applyFill="1" applyBorder="1" applyAlignment="1">
      <alignment horizontal="center" vertical="center" wrapText="1"/>
    </xf>
    <xf numFmtId="0" fontId="24" fillId="19" borderId="100" xfId="0" applyFont="1" applyFill="1" applyBorder="1" applyAlignment="1">
      <alignment horizontal="left" vertical="center" wrapText="1"/>
    </xf>
    <xf numFmtId="0" fontId="26" fillId="19" borderId="137" xfId="0" applyFont="1" applyFill="1" applyBorder="1" applyAlignment="1">
      <alignment horizontal="left" vertical="center" wrapText="1"/>
    </xf>
    <xf numFmtId="49" fontId="24" fillId="19" borderId="99" xfId="0" applyNumberFormat="1" applyFont="1" applyFill="1" applyBorder="1" applyAlignment="1">
      <alignment horizontal="center" vertical="center" wrapText="1"/>
    </xf>
    <xf numFmtId="3" fontId="25" fillId="19" borderId="100" xfId="0" applyNumberFormat="1" applyFont="1" applyFill="1" applyBorder="1" applyAlignment="1">
      <alignment horizontal="center" vertical="center" wrapText="1"/>
    </xf>
    <xf numFmtId="166" fontId="24" fillId="19" borderId="101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49" fontId="24" fillId="19" borderId="65" xfId="0" applyNumberFormat="1" applyFont="1" applyFill="1" applyBorder="1" applyAlignment="1">
      <alignment horizontal="center" vertical="center" wrapText="1"/>
    </xf>
    <xf numFmtId="3" fontId="25" fillId="19" borderId="4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67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wrapText="1"/>
    </xf>
    <xf numFmtId="0" fontId="24" fillId="19" borderId="90" xfId="0" applyFont="1" applyFill="1" applyBorder="1" applyAlignment="1">
      <alignment horizontal="left" vertical="center" wrapText="1"/>
    </xf>
    <xf numFmtId="3" fontId="25" fillId="19" borderId="90" xfId="0" applyNumberFormat="1" applyFont="1" applyFill="1" applyBorder="1" applyAlignment="1">
      <alignment horizontal="center" vertical="center" wrapText="1"/>
    </xf>
    <xf numFmtId="166" fontId="24" fillId="19" borderId="124" xfId="0" applyNumberFormat="1" applyFont="1" applyFill="1" applyBorder="1" applyAlignment="1">
      <alignment horizontal="right" vertical="center" wrapText="1"/>
    </xf>
    <xf numFmtId="0" fontId="26" fillId="19" borderId="132" xfId="0" applyFont="1" applyFill="1" applyBorder="1" applyAlignment="1">
      <alignment horizontal="left" vertical="center" wrapText="1"/>
    </xf>
    <xf numFmtId="0" fontId="4" fillId="19" borderId="94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102" xfId="0" applyFont="1" applyFill="1" applyBorder="1" applyAlignment="1">
      <alignment horizontal="center" vertical="center" wrapText="1"/>
    </xf>
    <xf numFmtId="0" fontId="24" fillId="19" borderId="114" xfId="0" applyFont="1" applyFill="1" applyBorder="1" applyAlignment="1">
      <alignment horizontal="left" vertical="center" wrapText="1"/>
    </xf>
    <xf numFmtId="0" fontId="24" fillId="19" borderId="107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6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shrinkToFit="1"/>
    </xf>
    <xf numFmtId="49" fontId="24" fillId="19" borderId="100" xfId="0" applyNumberFormat="1" applyFont="1" applyFill="1" applyBorder="1" applyAlignment="1">
      <alignment horizontal="left" vertical="center" shrinkToFit="1"/>
    </xf>
    <xf numFmtId="49" fontId="24" fillId="19" borderId="99" xfId="0" applyNumberFormat="1" applyFont="1" applyFill="1" applyBorder="1" applyAlignment="1">
      <alignment horizontal="center" vertical="center" shrinkToFit="1"/>
    </xf>
    <xf numFmtId="3" fontId="30" fillId="19" borderId="100" xfId="0" applyNumberFormat="1" applyFont="1" applyFill="1" applyBorder="1" applyAlignment="1">
      <alignment horizontal="center" vertical="center"/>
    </xf>
    <xf numFmtId="166" fontId="30" fillId="19" borderId="101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32" fillId="19" borderId="102" xfId="0" applyFont="1" applyFill="1" applyBorder="1" applyAlignment="1">
      <alignment horizontal="center"/>
    </xf>
    <xf numFmtId="0" fontId="24" fillId="19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5" xfId="0" applyNumberFormat="1" applyFont="1" applyFill="1" applyBorder="1" applyAlignment="1">
      <alignment horizontal="center" vertical="center" shrinkToFit="1"/>
    </xf>
    <xf numFmtId="0" fontId="31" fillId="19" borderId="136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181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5" xfId="0" applyNumberFormat="1" applyFont="1" applyFill="1" applyBorder="1" applyAlignment="1">
      <alignment horizontal="center" vertical="center" wrapText="1" shrinkToFit="1"/>
    </xf>
    <xf numFmtId="166" fontId="30" fillId="19" borderId="99" xfId="0" applyNumberFormat="1" applyFont="1" applyFill="1" applyBorder="1" applyAlignment="1">
      <alignment horizontal="right" vertical="center" shrinkToFit="1"/>
    </xf>
    <xf numFmtId="166" fontId="30" fillId="19" borderId="74" xfId="0" applyNumberFormat="1" applyFont="1" applyFill="1" applyBorder="1" applyAlignment="1">
      <alignment horizontal="right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49" fontId="24" fillId="19" borderId="155" xfId="0" applyNumberFormat="1" applyFont="1" applyFill="1" applyBorder="1" applyAlignment="1">
      <alignment horizontal="center" vertical="center" shrinkToFit="1"/>
    </xf>
    <xf numFmtId="49" fontId="24" fillId="19" borderId="84" xfId="0" applyNumberFormat="1" applyFont="1" applyFill="1" applyBorder="1" applyAlignment="1">
      <alignment horizontal="center" vertical="center" shrinkToFit="1"/>
    </xf>
    <xf numFmtId="0" fontId="31" fillId="19" borderId="110" xfId="0" applyFont="1" applyFill="1" applyBorder="1" applyAlignment="1">
      <alignment horizontal="left" vertical="center"/>
    </xf>
    <xf numFmtId="49" fontId="24" fillId="19" borderId="197" xfId="0" applyNumberFormat="1" applyFont="1" applyFill="1" applyBorder="1" applyAlignment="1">
      <alignment horizontal="center" vertical="center" shrinkToFit="1"/>
    </xf>
    <xf numFmtId="49" fontId="24" fillId="19" borderId="33" xfId="0" applyNumberFormat="1" applyFont="1" applyFill="1" applyBorder="1" applyAlignment="1">
      <alignment horizontal="center" vertical="center" shrinkToFit="1"/>
    </xf>
    <xf numFmtId="3" fontId="24" fillId="19" borderId="100" xfId="0" applyNumberFormat="1" applyFont="1" applyFill="1" applyBorder="1" applyAlignment="1">
      <alignment horizontal="center" vertical="center"/>
    </xf>
    <xf numFmtId="49" fontId="24" fillId="19" borderId="45" xfId="0" applyNumberFormat="1" applyFont="1" applyFill="1" applyBorder="1" applyAlignment="1">
      <alignment horizontal="left" vertical="center" shrinkToFit="1"/>
    </xf>
    <xf numFmtId="49" fontId="24" fillId="19" borderId="65" xfId="0" applyNumberFormat="1" applyFont="1" applyFill="1" applyBorder="1" applyAlignment="1">
      <alignment horizontal="center" vertical="center" shrinkToFit="1"/>
    </xf>
    <xf numFmtId="3" fontId="24" fillId="19" borderId="45" xfId="0" applyNumberFormat="1" applyFont="1" applyFill="1" applyBorder="1" applyAlignment="1">
      <alignment horizontal="center" vertical="center"/>
    </xf>
    <xf numFmtId="166" fontId="30" fillId="19" borderId="187" xfId="0" applyNumberFormat="1" applyFont="1" applyFill="1" applyBorder="1" applyAlignment="1">
      <alignment horizontal="right" vertical="center" shrinkToFit="1"/>
    </xf>
    <xf numFmtId="0" fontId="31" fillId="19" borderId="228" xfId="0" applyFont="1" applyFill="1" applyBorder="1" applyAlignment="1">
      <alignment horizontal="left" vertical="center"/>
    </xf>
    <xf numFmtId="0" fontId="32" fillId="19" borderId="146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0" xfId="0" applyNumberFormat="1" applyFont="1" applyFill="1" applyBorder="1" applyAlignment="1">
      <alignment horizontal="center" vertical="center" shrinkToFit="1"/>
    </xf>
    <xf numFmtId="166" fontId="30" fillId="19" borderId="124" xfId="0" applyNumberFormat="1" applyFont="1" applyFill="1" applyBorder="1" applyAlignment="1">
      <alignment horizontal="right" vertical="center" shrinkToFit="1"/>
    </xf>
    <xf numFmtId="0" fontId="31" fillId="19" borderId="132" xfId="0" applyFont="1" applyFill="1" applyBorder="1" applyAlignment="1">
      <alignment horizontal="left" vertical="center"/>
    </xf>
    <xf numFmtId="0" fontId="32" fillId="19" borderId="94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6" xfId="0" applyFont="1" applyFill="1" applyBorder="1" applyAlignment="1">
      <alignment horizontal="left" vertical="center"/>
    </xf>
    <xf numFmtId="3" fontId="24" fillId="19" borderId="34" xfId="0" applyNumberFormat="1" applyFont="1" applyFill="1" applyBorder="1" applyAlignment="1">
      <alignment horizontal="center" vertical="center" shrinkToFit="1"/>
    </xf>
    <xf numFmtId="166" fontId="30" fillId="19" borderId="121" xfId="0" applyNumberFormat="1" applyFont="1" applyFill="1" applyBorder="1" applyAlignment="1">
      <alignment horizontal="right" vertical="center" shrinkToFit="1"/>
    </xf>
    <xf numFmtId="0" fontId="32" fillId="19" borderId="39" xfId="0" applyFont="1" applyFill="1" applyBorder="1" applyAlignment="1">
      <alignment horizontal="center"/>
    </xf>
    <xf numFmtId="2" fontId="24" fillId="19" borderId="34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6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0" xfId="0" applyNumberFormat="1" applyFont="1" applyFill="1" applyBorder="1" applyAlignment="1">
      <alignment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3" fontId="24" fillId="19" borderId="30" xfId="0" applyNumberFormat="1" applyFont="1" applyFill="1" applyBorder="1" applyAlignment="1">
      <alignment horizontal="center" vertical="center" shrinkToFit="1"/>
    </xf>
    <xf numFmtId="166" fontId="30" fillId="19" borderId="79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27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4" xfId="0" applyNumberFormat="1" applyFont="1" applyFill="1" applyBorder="1" applyAlignment="1">
      <alignment horizontal="center" vertical="center" shrinkToFit="1"/>
    </xf>
    <xf numFmtId="0" fontId="26" fillId="19" borderId="136" xfId="0" applyFont="1" applyFill="1" applyBorder="1" applyAlignment="1">
      <alignment horizontal="left" vertical="center"/>
    </xf>
    <xf numFmtId="2" fontId="24" fillId="19" borderId="100" xfId="0" applyNumberFormat="1" applyFont="1" applyFill="1" applyBorder="1" applyAlignment="1">
      <alignment vertical="center" shrinkToFit="1"/>
    </xf>
    <xf numFmtId="3" fontId="30" fillId="19" borderId="100" xfId="0" applyNumberFormat="1" applyFont="1" applyFill="1" applyBorder="1" applyAlignment="1">
      <alignment horizontal="center" vertical="center" shrinkToFit="1"/>
    </xf>
    <xf numFmtId="166" fontId="30" fillId="19" borderId="101" xfId="0" applyNumberFormat="1" applyFont="1" applyFill="1" applyBorder="1" applyAlignment="1">
      <alignment horizontal="right" vertical="center" shrinkToFit="1"/>
    </xf>
    <xf numFmtId="0" fontId="31" fillId="19" borderId="137" xfId="0" applyFont="1" applyFill="1" applyBorder="1" applyAlignment="1">
      <alignment horizontal="left" vertical="center"/>
    </xf>
    <xf numFmtId="2" fontId="24" fillId="19" borderId="45" xfId="0" applyNumberFormat="1" applyFont="1" applyFill="1" applyBorder="1" applyAlignment="1">
      <alignment vertical="center" shrinkToFit="1"/>
    </xf>
    <xf numFmtId="3" fontId="30" fillId="19" borderId="4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1" fillId="19" borderId="67" xfId="0" applyFont="1" applyFill="1" applyBorder="1" applyAlignment="1">
      <alignment horizontal="left" vertical="center"/>
    </xf>
    <xf numFmtId="2" fontId="24" fillId="19" borderId="90" xfId="0" applyNumberFormat="1" applyFont="1" applyFill="1" applyBorder="1" applyAlignment="1">
      <alignment vertical="center" shrinkToFit="1"/>
    </xf>
    <xf numFmtId="3" fontId="30" fillId="19" borderId="90" xfId="0" applyNumberFormat="1" applyFont="1" applyFill="1" applyBorder="1" applyAlignment="1">
      <alignment horizontal="center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32" xfId="0" applyFont="1" applyFill="1" applyBorder="1" applyAlignment="1">
      <alignment horizontal="center"/>
    </xf>
    <xf numFmtId="0" fontId="32" fillId="19" borderId="137" xfId="0" applyFont="1" applyFill="1" applyBorder="1" applyAlignment="1">
      <alignment horizontal="center"/>
    </xf>
    <xf numFmtId="0" fontId="32" fillId="19" borderId="67" xfId="0" applyFont="1" applyFill="1" applyBorder="1" applyAlignment="1">
      <alignment horizontal="center"/>
    </xf>
    <xf numFmtId="49" fontId="24" fillId="21" borderId="65" xfId="0" applyNumberFormat="1" applyFont="1" applyFill="1" applyBorder="1" applyAlignment="1">
      <alignment horizontal="center" vertical="center" shrinkToFit="1"/>
    </xf>
    <xf numFmtId="166" fontId="30" fillId="21" borderId="122" xfId="0" applyNumberFormat="1" applyFont="1" applyFill="1" applyBorder="1" applyAlignment="1">
      <alignment horizontal="right" vertical="center" shrinkToFit="1"/>
    </xf>
    <xf numFmtId="1" fontId="24" fillId="21" borderId="61" xfId="0" applyNumberFormat="1" applyFont="1" applyFill="1" applyBorder="1" applyAlignment="1">
      <alignment horizontal="center" vertical="center" shrinkToFit="1"/>
    </xf>
    <xf numFmtId="2" fontId="24" fillId="19" borderId="126" xfId="0" applyNumberFormat="1" applyFont="1" applyFill="1" applyBorder="1" applyAlignment="1">
      <alignment vertical="center" shrinkToFit="1"/>
    </xf>
    <xf numFmtId="49" fontId="24" fillId="19" borderId="159" xfId="0" applyNumberFormat="1" applyFont="1" applyFill="1" applyBorder="1" applyAlignment="1">
      <alignment horizontal="center" vertical="center" shrinkToFit="1"/>
    </xf>
    <xf numFmtId="3" fontId="30" fillId="19" borderId="61" xfId="0" applyNumberFormat="1" applyFont="1" applyFill="1" applyBorder="1" applyAlignment="1">
      <alignment horizontal="center" vertical="center" shrinkToFit="1"/>
    </xf>
    <xf numFmtId="166" fontId="30" fillId="19" borderId="127" xfId="0" applyNumberFormat="1" applyFont="1" applyFill="1" applyBorder="1" applyAlignment="1">
      <alignment horizontal="right" vertical="center" shrinkToFit="1"/>
    </xf>
    <xf numFmtId="0" fontId="31" fillId="19" borderId="62" xfId="0" applyFont="1" applyFill="1" applyBorder="1" applyAlignment="1">
      <alignment horizontal="left" vertical="center"/>
    </xf>
    <xf numFmtId="0" fontId="32" fillId="19" borderId="62" xfId="0" applyFont="1" applyFill="1" applyBorder="1" applyAlignment="1">
      <alignment horizontal="center"/>
    </xf>
    <xf numFmtId="3" fontId="30" fillId="19" borderId="114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0" fontId="32" fillId="19" borderId="136" xfId="0" applyFont="1" applyFill="1" applyBorder="1" applyAlignment="1">
      <alignment horizontal="center"/>
    </xf>
    <xf numFmtId="3" fontId="30" fillId="19" borderId="107" xfId="0" applyNumberFormat="1" applyFont="1" applyFill="1" applyBorder="1" applyAlignment="1">
      <alignment horizontal="center" vertical="center" shrinkToFit="1"/>
    </xf>
    <xf numFmtId="166" fontId="30" fillId="19" borderId="82" xfId="0" applyNumberFormat="1" applyFont="1" applyFill="1" applyBorder="1" applyAlignment="1">
      <alignment horizontal="right" vertical="center" shrinkToFit="1"/>
    </xf>
    <xf numFmtId="3" fontId="30" fillId="19" borderId="56" xfId="0" applyNumberFormat="1" applyFont="1" applyFill="1" applyBorder="1" applyAlignment="1">
      <alignment horizontal="center" vertical="center" shrinkToFit="1"/>
    </xf>
    <xf numFmtId="166" fontId="30" fillId="19" borderId="72" xfId="0" applyNumberFormat="1" applyFont="1" applyFill="1" applyBorder="1" applyAlignment="1">
      <alignment horizontal="right" vertical="center" shrinkToFit="1"/>
    </xf>
    <xf numFmtId="49" fontId="24" fillId="21" borderId="33" xfId="0" applyNumberFormat="1" applyFont="1" applyFill="1" applyBorder="1" applyAlignment="1">
      <alignment horizontal="center" vertical="center" shrinkToFit="1"/>
    </xf>
    <xf numFmtId="3" fontId="30" fillId="19" borderId="112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2" fillId="19" borderId="86" xfId="0" applyFont="1" applyFill="1" applyBorder="1" applyAlignment="1">
      <alignment horizontal="center"/>
    </xf>
    <xf numFmtId="49" fontId="24" fillId="21" borderId="85" xfId="0" applyNumberFormat="1" applyFont="1" applyFill="1" applyBorder="1" applyAlignment="1">
      <alignment horizontal="center" vertical="center" shrinkToFit="1"/>
    </xf>
    <xf numFmtId="3" fontId="30" fillId="19" borderId="151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133" xfId="0" applyFont="1" applyFill="1" applyBorder="1" applyAlignment="1">
      <alignment horizontal="center"/>
    </xf>
    <xf numFmtId="49" fontId="24" fillId="21" borderId="99" xfId="0" applyNumberFormat="1" applyFont="1" applyFill="1" applyBorder="1" applyAlignment="1">
      <alignment horizontal="center" vertical="center" shrinkToFit="1"/>
    </xf>
    <xf numFmtId="166" fontId="30" fillId="21" borderId="82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8" xfId="0" applyNumberFormat="1" applyFont="1" applyFill="1" applyBorder="1" applyAlignment="1">
      <alignment horizontal="center" vertical="center" shrinkToFit="1"/>
    </xf>
    <xf numFmtId="3" fontId="30" fillId="19" borderId="176" xfId="0" applyNumberFormat="1" applyFont="1" applyFill="1" applyBorder="1" applyAlignment="1">
      <alignment horizontal="center" vertical="center" shrinkToFit="1"/>
    </xf>
    <xf numFmtId="166" fontId="30" fillId="21" borderId="69" xfId="0" applyNumberFormat="1" applyFont="1" applyFill="1" applyBorder="1" applyAlignment="1">
      <alignment horizontal="right" vertical="center" shrinkToFit="1"/>
    </xf>
    <xf numFmtId="0" fontId="31" fillId="19" borderId="145" xfId="0" applyFont="1" applyFill="1" applyBorder="1" applyAlignment="1">
      <alignment horizontal="left" vertical="center"/>
    </xf>
    <xf numFmtId="1" fontId="30" fillId="21" borderId="171" xfId="0" applyNumberFormat="1" applyFont="1" applyFill="1" applyBorder="1" applyAlignment="1">
      <alignment horizontal="center" vertical="center"/>
    </xf>
    <xf numFmtId="2" fontId="24" fillId="19" borderId="23" xfId="0" applyNumberFormat="1" applyFont="1" applyFill="1" applyBorder="1" applyAlignment="1">
      <alignment vertical="center" shrinkToFit="1"/>
    </xf>
    <xf numFmtId="49" fontId="24" fillId="21" borderId="135" xfId="0" applyNumberFormat="1" applyFont="1" applyFill="1" applyBorder="1" applyAlignment="1">
      <alignment horizontal="center" vertical="center" shrinkToFit="1"/>
    </xf>
    <xf numFmtId="3" fontId="30" fillId="19" borderId="171" xfId="0" applyNumberFormat="1" applyFont="1" applyFill="1" applyBorder="1" applyAlignment="1">
      <alignment horizontal="center" vertical="center" shrinkToFit="1"/>
    </xf>
    <xf numFmtId="166" fontId="30" fillId="21" borderId="73" xfId="0" applyNumberFormat="1" applyFont="1" applyFill="1" applyBorder="1" applyAlignment="1">
      <alignment horizontal="right" vertical="center" shrinkToFit="1"/>
    </xf>
    <xf numFmtId="0" fontId="31" fillId="19" borderId="178" xfId="0" applyFont="1" applyFill="1" applyBorder="1" applyAlignment="1">
      <alignment horizontal="left" vertical="center"/>
    </xf>
    <xf numFmtId="0" fontId="32" fillId="19" borderId="178" xfId="0" applyFont="1" applyFill="1" applyBorder="1" applyAlignment="1">
      <alignment horizontal="center"/>
    </xf>
    <xf numFmtId="1" fontId="30" fillId="21" borderId="61" xfId="0" applyNumberFormat="1" applyFont="1" applyFill="1" applyBorder="1" applyAlignment="1">
      <alignment horizontal="center" vertical="center"/>
    </xf>
    <xf numFmtId="49" fontId="24" fillId="21" borderId="159" xfId="0" applyNumberFormat="1" applyFont="1" applyFill="1" applyBorder="1" applyAlignment="1">
      <alignment horizontal="center" vertical="center" shrinkToFit="1"/>
    </xf>
    <xf numFmtId="166" fontId="30" fillId="21" borderId="127" xfId="0" applyNumberFormat="1" applyFont="1" applyFill="1" applyBorder="1" applyAlignment="1">
      <alignment horizontal="right" vertical="center" shrinkToFit="1"/>
    </xf>
    <xf numFmtId="0" fontId="24" fillId="19" borderId="99" xfId="0" applyFont="1" applyFill="1" applyBorder="1" applyAlignment="1">
      <alignment horizontal="left" vertical="center" wrapText="1"/>
    </xf>
    <xf numFmtId="0" fontId="24" fillId="19" borderId="212" xfId="0" applyFont="1" applyFill="1" applyBorder="1" applyAlignment="1">
      <alignment horizontal="left" vertical="center" wrapText="1"/>
    </xf>
    <xf numFmtId="0" fontId="26" fillId="19" borderId="207" xfId="0" applyFont="1" applyFill="1" applyBorder="1" applyAlignment="1">
      <alignment horizontal="left" vertical="center" wrapText="1"/>
    </xf>
    <xf numFmtId="3" fontId="24" fillId="9" borderId="35" xfId="0" applyNumberFormat="1" applyFont="1" applyFill="1" applyBorder="1" applyAlignment="1">
      <alignment horizontal="right" vertical="center" wrapText="1"/>
    </xf>
    <xf numFmtId="3" fontId="30" fillId="10" borderId="155" xfId="0" applyNumberFormat="1" applyFont="1" applyFill="1" applyBorder="1" applyAlignment="1">
      <alignment horizontal="right" vertical="center" shrinkToFit="1"/>
    </xf>
    <xf numFmtId="3" fontId="30" fillId="10" borderId="85" xfId="0" applyNumberFormat="1" applyFont="1" applyFill="1" applyBorder="1" applyAlignment="1">
      <alignment horizontal="right" vertical="center" shrinkToFit="1"/>
    </xf>
    <xf numFmtId="3" fontId="30" fillId="10" borderId="35" xfId="0" applyNumberFormat="1" applyFont="1" applyFill="1" applyBorder="1" applyAlignment="1">
      <alignment horizontal="right" vertical="center" shrinkToFit="1"/>
    </xf>
    <xf numFmtId="3" fontId="30" fillId="10" borderId="91" xfId="0" applyNumberFormat="1" applyFont="1" applyFill="1" applyBorder="1" applyAlignment="1">
      <alignment horizontal="right" vertical="center" shrinkToFit="1"/>
    </xf>
    <xf numFmtId="3" fontId="30" fillId="10" borderId="18" xfId="0" applyNumberFormat="1" applyFont="1" applyFill="1" applyBorder="1" applyAlignment="1">
      <alignment horizontal="right" vertical="center" shrinkToFit="1"/>
    </xf>
    <xf numFmtId="3" fontId="30" fillId="11" borderId="65" xfId="0" applyNumberFormat="1" applyFont="1" applyFill="1" applyBorder="1" applyAlignment="1">
      <alignment horizontal="right" vertical="center" shrinkToFit="1"/>
    </xf>
    <xf numFmtId="167" fontId="50" fillId="5" borderId="155" xfId="0" applyNumberFormat="1" applyFont="1" applyFill="1" applyBorder="1" applyAlignment="1">
      <alignment horizontal="right" vertical="center" shrinkToFit="1"/>
    </xf>
    <xf numFmtId="2" fontId="29" fillId="2" borderId="19" xfId="0" applyNumberFormat="1" applyFont="1" applyFill="1" applyBorder="1" applyAlignment="1">
      <alignment horizontal="center"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0" xfId="0" applyNumberFormat="1" applyFont="1" applyFill="1" applyBorder="1" applyAlignment="1">
      <alignment vertical="center" shrinkToFit="1"/>
    </xf>
    <xf numFmtId="49" fontId="24" fillId="15" borderId="35" xfId="0" applyNumberFormat="1" applyFont="1" applyFill="1" applyBorder="1" applyAlignment="1">
      <alignment horizontal="center" vertical="center" shrinkToFit="1"/>
    </xf>
    <xf numFmtId="3" fontId="30" fillId="15" borderId="90" xfId="0" applyNumberFormat="1" applyFont="1" applyFill="1" applyBorder="1" applyAlignment="1">
      <alignment horizontal="center" vertical="center" shrinkToFit="1"/>
    </xf>
    <xf numFmtId="166" fontId="30" fillId="15" borderId="124" xfId="0" applyNumberFormat="1" applyFont="1" applyFill="1" applyBorder="1" applyAlignment="1">
      <alignment horizontal="right" vertical="center" shrinkToFit="1"/>
    </xf>
    <xf numFmtId="0" fontId="31" fillId="15" borderId="132" xfId="0" applyFont="1" applyFill="1" applyBorder="1" applyAlignment="1">
      <alignment horizontal="left" vertical="center"/>
    </xf>
    <xf numFmtId="0" fontId="32" fillId="15" borderId="94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99" xfId="0" applyFont="1" applyFill="1" applyBorder="1" applyAlignment="1">
      <alignment horizontal="center"/>
    </xf>
    <xf numFmtId="0" fontId="26" fillId="19" borderId="65" xfId="0" applyFont="1" applyFill="1" applyBorder="1" applyAlignment="1">
      <alignment horizontal="left" vertical="center" wrapText="1"/>
    </xf>
    <xf numFmtId="0" fontId="26" fillId="19" borderId="99" xfId="0" applyFont="1" applyFill="1" applyBorder="1" applyAlignment="1">
      <alignment horizontal="left" vertical="center" wrapText="1"/>
    </xf>
    <xf numFmtId="0" fontId="24" fillId="15" borderId="100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6" xfId="0" applyNumberFormat="1" applyFont="1" applyFill="1" applyBorder="1" applyAlignment="1">
      <alignment horizontal="center" vertical="center"/>
    </xf>
    <xf numFmtId="49" fontId="24" fillId="19" borderId="34" xfId="0" applyNumberFormat="1" applyFont="1" applyFill="1" applyBorder="1" applyAlignment="1">
      <alignment horizontal="left" vertical="center" shrinkToFit="1"/>
    </xf>
    <xf numFmtId="3" fontId="30" fillId="19" borderId="34" xfId="0" applyNumberFormat="1" applyFont="1" applyFill="1" applyBorder="1" applyAlignment="1">
      <alignment horizontal="center" vertical="center"/>
    </xf>
    <xf numFmtId="166" fontId="30" fillId="19" borderId="121" xfId="0" applyNumberFormat="1" applyFont="1" applyFill="1" applyBorder="1" applyAlignment="1">
      <alignment horizontal="right" vertical="center"/>
    </xf>
    <xf numFmtId="0" fontId="31" fillId="19" borderId="183" xfId="0" applyFont="1" applyFill="1" applyBorder="1" applyAlignment="1">
      <alignment horizontal="left" vertical="center"/>
    </xf>
    <xf numFmtId="0" fontId="26" fillId="0" borderId="132" xfId="0" applyFont="1" applyFill="1" applyBorder="1" applyAlignment="1">
      <alignment horizontal="left" vertical="center" wrapText="1"/>
    </xf>
    <xf numFmtId="0" fontId="4" fillId="0" borderId="132" xfId="0" applyFont="1" applyFill="1" applyBorder="1" applyAlignment="1">
      <alignment horizontal="center" vertical="center" wrapText="1"/>
    </xf>
    <xf numFmtId="0" fontId="4" fillId="0" borderId="136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/>
    </xf>
    <xf numFmtId="3" fontId="30" fillId="0" borderId="45" xfId="0" applyNumberFormat="1" applyFont="1" applyFill="1" applyBorder="1" applyAlignment="1">
      <alignment horizontal="center" vertical="center"/>
    </xf>
    <xf numFmtId="166" fontId="30" fillId="0" borderId="122" xfId="0" applyNumberFormat="1" applyFont="1" applyFill="1" applyBorder="1" applyAlignment="1">
      <alignment horizontal="right" vertical="center"/>
    </xf>
    <xf numFmtId="0" fontId="24" fillId="15" borderId="108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5" xfId="0" applyNumberFormat="1" applyFont="1" applyFill="1" applyBorder="1" applyAlignment="1">
      <alignment horizontal="center" vertical="center" wrapText="1"/>
    </xf>
    <xf numFmtId="49" fontId="24" fillId="15" borderId="115" xfId="0" applyNumberFormat="1" applyFont="1" applyFill="1" applyBorder="1" applyAlignment="1">
      <alignment horizontal="center" vertical="center" wrapText="1"/>
    </xf>
    <xf numFmtId="49" fontId="24" fillId="15" borderId="85" xfId="0" applyNumberFormat="1" applyFont="1" applyFill="1" applyBorder="1" applyAlignment="1">
      <alignment horizontal="center" vertical="center" wrapText="1" shrinkToFit="1"/>
    </xf>
    <xf numFmtId="49" fontId="24" fillId="15" borderId="108" xfId="0" applyNumberFormat="1" applyFont="1" applyFill="1" applyBorder="1" applyAlignment="1">
      <alignment horizontal="center" vertical="center" wrapText="1" shrinkToFit="1"/>
    </xf>
    <xf numFmtId="0" fontId="31" fillId="0" borderId="108" xfId="0" applyFont="1" applyFill="1" applyBorder="1" applyAlignment="1">
      <alignment horizontal="left" vertical="center"/>
    </xf>
    <xf numFmtId="0" fontId="61" fillId="15" borderId="99" xfId="0" applyFont="1" applyFill="1" applyBorder="1" applyAlignment="1">
      <alignment horizontal="left" vertical="center"/>
    </xf>
    <xf numFmtId="0" fontId="62" fillId="7" borderId="63" xfId="0" applyFont="1" applyFill="1" applyBorder="1" applyAlignment="1">
      <alignment horizontal="center" vertical="top"/>
    </xf>
    <xf numFmtId="0" fontId="62" fillId="15" borderId="193" xfId="0" applyFont="1" applyFill="1" applyBorder="1" applyAlignment="1">
      <alignment horizontal="left" vertical="top"/>
    </xf>
    <xf numFmtId="166" fontId="21" fillId="0" borderId="38" xfId="0" applyNumberFormat="1" applyFont="1" applyFill="1" applyBorder="1" applyAlignment="1">
      <alignment vertical="center" shrinkToFit="1"/>
    </xf>
    <xf numFmtId="1" fontId="21" fillId="0" borderId="114" xfId="0" applyNumberFormat="1" applyFont="1" applyFill="1" applyBorder="1" applyAlignment="1">
      <alignment horizontal="right" vertical="center" shrinkToFit="1"/>
    </xf>
    <xf numFmtId="167" fontId="21" fillId="2" borderId="117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4" xfId="0" applyNumberFormat="1" applyFont="1" applyFill="1" applyBorder="1" applyAlignment="1">
      <alignment horizontal="center" vertical="center" shrinkToFit="1"/>
    </xf>
    <xf numFmtId="3" fontId="30" fillId="0" borderId="90" xfId="0" applyNumberFormat="1" applyFont="1" applyFill="1" applyBorder="1" applyAlignment="1">
      <alignment horizontal="center" vertical="center" shrinkToFit="1"/>
    </xf>
    <xf numFmtId="166" fontId="30" fillId="0" borderId="210" xfId="0" applyNumberFormat="1" applyFont="1" applyFill="1" applyBorder="1" applyAlignment="1">
      <alignment horizontal="right" vertical="center" shrinkToFit="1"/>
    </xf>
    <xf numFmtId="0" fontId="31" fillId="0" borderId="182" xfId="0" applyFont="1" applyFill="1" applyBorder="1" applyAlignment="1">
      <alignment horizontal="left" vertical="center"/>
    </xf>
    <xf numFmtId="0" fontId="32" fillId="0" borderId="8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110" xfId="0" applyFont="1" applyFill="1" applyBorder="1" applyAlignment="1">
      <alignment horizontal="center"/>
    </xf>
    <xf numFmtId="49" fontId="30" fillId="11" borderId="229" xfId="0" applyNumberFormat="1" applyFont="1" applyFill="1" applyBorder="1" applyAlignment="1">
      <alignment horizontal="center" vertical="center" wrapText="1" shrinkToFit="1"/>
    </xf>
    <xf numFmtId="2" fontId="24" fillId="0" borderId="230" xfId="0" applyNumberFormat="1" applyFont="1" applyFill="1" applyBorder="1" applyAlignment="1">
      <alignment vertical="center" shrinkToFit="1"/>
    </xf>
    <xf numFmtId="49" fontId="24" fillId="0" borderId="231" xfId="0" applyNumberFormat="1" applyFont="1" applyFill="1" applyBorder="1" applyAlignment="1">
      <alignment horizontal="center" vertical="center" shrinkToFit="1"/>
    </xf>
    <xf numFmtId="3" fontId="30" fillId="0" borderId="230" xfId="0" applyNumberFormat="1" applyFont="1" applyFill="1" applyBorder="1" applyAlignment="1">
      <alignment horizontal="center" vertical="center" shrinkToFit="1"/>
    </xf>
    <xf numFmtId="166" fontId="30" fillId="0" borderId="232" xfId="0" applyNumberFormat="1" applyFont="1" applyFill="1" applyBorder="1" applyAlignment="1">
      <alignment horizontal="right" vertical="center" shrinkToFit="1"/>
    </xf>
    <xf numFmtId="3" fontId="30" fillId="10" borderId="233" xfId="0" applyNumberFormat="1" applyFont="1" applyFill="1" applyBorder="1" applyAlignment="1">
      <alignment horizontal="right" vertical="center" shrinkToFit="1"/>
    </xf>
    <xf numFmtId="0" fontId="31" fillId="0" borderId="234" xfId="0" applyFont="1" applyFill="1" applyBorder="1" applyAlignment="1">
      <alignment horizontal="left" vertical="center"/>
    </xf>
    <xf numFmtId="0" fontId="32" fillId="0" borderId="235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wrapText="1" shrinkToFit="1"/>
    </xf>
    <xf numFmtId="49" fontId="30" fillId="11" borderId="99" xfId="0" applyNumberFormat="1" applyFont="1" applyFill="1" applyBorder="1" applyAlignment="1">
      <alignment horizontal="center" vertical="center" wrapText="1" shrinkToFit="1"/>
    </xf>
    <xf numFmtId="49" fontId="30" fillId="10" borderId="65" xfId="0" applyNumberFormat="1" applyFont="1" applyFill="1" applyBorder="1" applyAlignment="1">
      <alignment horizontal="center" vertical="center" wrapText="1" shrinkToFit="1"/>
    </xf>
    <xf numFmtId="49" fontId="30" fillId="11" borderId="115" xfId="0" applyNumberFormat="1" applyFont="1" applyFill="1" applyBorder="1" applyAlignment="1">
      <alignment horizontal="center" vertical="center" wrapText="1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166" fontId="30" fillId="19" borderId="35" xfId="0" applyNumberFormat="1" applyFont="1" applyFill="1" applyBorder="1" applyAlignment="1">
      <alignment horizontal="right" vertical="center" shrinkToFit="1"/>
    </xf>
    <xf numFmtId="0" fontId="31" fillId="19" borderId="35" xfId="0" applyFont="1" applyFill="1" applyBorder="1" applyAlignment="1">
      <alignment horizontal="left" vertical="center"/>
    </xf>
    <xf numFmtId="1" fontId="24" fillId="21" borderId="56" xfId="0" applyNumberFormat="1" applyFont="1" applyFill="1" applyBorder="1" applyAlignment="1">
      <alignment horizontal="center" vertical="center" shrinkToFit="1"/>
    </xf>
    <xf numFmtId="49" fontId="30" fillId="11" borderId="89" xfId="0" applyNumberFormat="1" applyFont="1" applyFill="1" applyBorder="1" applyAlignment="1">
      <alignment horizontal="center" vertical="center" shrinkToFit="1"/>
    </xf>
    <xf numFmtId="2" fontId="24" fillId="0" borderId="90" xfId="0" applyNumberFormat="1" applyFont="1" applyFill="1" applyBorder="1" applyAlignment="1">
      <alignment horizontal="left" vertical="center" shrinkToFit="1"/>
    </xf>
    <xf numFmtId="166" fontId="30" fillId="2" borderId="124" xfId="0" applyNumberFormat="1" applyFont="1" applyFill="1" applyBorder="1" applyAlignment="1">
      <alignment horizontal="right" vertical="center" shrinkToFit="1"/>
    </xf>
    <xf numFmtId="0" fontId="31" fillId="0" borderId="132" xfId="0" applyFont="1" applyBorder="1" applyAlignment="1">
      <alignment horizontal="left" vertical="center"/>
    </xf>
    <xf numFmtId="0" fontId="32" fillId="0" borderId="132" xfId="0" applyFont="1" applyBorder="1" applyAlignment="1">
      <alignment horizontal="center"/>
    </xf>
    <xf numFmtId="0" fontId="32" fillId="0" borderId="137" xfId="0" applyFont="1" applyBorder="1" applyAlignment="1">
      <alignment horizontal="center"/>
    </xf>
    <xf numFmtId="0" fontId="32" fillId="0" borderId="88" xfId="0" applyFont="1" applyBorder="1" applyAlignment="1">
      <alignment horizontal="center"/>
    </xf>
    <xf numFmtId="0" fontId="32" fillId="0" borderId="198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32" fillId="0" borderId="110" xfId="0" applyFont="1" applyBorder="1" applyAlignment="1">
      <alignment horizontal="center"/>
    </xf>
    <xf numFmtId="49" fontId="30" fillId="11" borderId="236" xfId="0" applyNumberFormat="1" applyFont="1" applyFill="1" applyBorder="1" applyAlignment="1">
      <alignment horizontal="center" vertical="center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2" borderId="231" xfId="0" applyNumberFormat="1" applyFont="1" applyFill="1" applyBorder="1" applyAlignment="1">
      <alignment horizontal="center" vertical="center" shrinkToFit="1"/>
    </xf>
    <xf numFmtId="166" fontId="30" fillId="0" borderId="237" xfId="0" applyNumberFormat="1" applyFont="1" applyFill="1" applyBorder="1" applyAlignment="1">
      <alignment horizontal="right" vertical="center" shrinkToFit="1"/>
    </xf>
    <xf numFmtId="3" fontId="30" fillId="11" borderId="231" xfId="0" applyNumberFormat="1" applyFont="1" applyFill="1" applyBorder="1" applyAlignment="1">
      <alignment horizontal="right" vertical="center" shrinkToFit="1"/>
    </xf>
    <xf numFmtId="0" fontId="31" fillId="0" borderId="235" xfId="0" applyFont="1" applyFill="1" applyBorder="1" applyAlignment="1">
      <alignment horizontal="left" vertical="center"/>
    </xf>
    <xf numFmtId="0" fontId="32" fillId="0" borderId="235" xfId="0" applyFont="1" applyBorder="1" applyAlignment="1">
      <alignment horizontal="center"/>
    </xf>
    <xf numFmtId="1" fontId="24" fillId="2" borderId="118" xfId="0" applyNumberFormat="1" applyFont="1" applyFill="1" applyBorder="1" applyAlignment="1">
      <alignment horizontal="center" vertical="center" shrinkToFit="1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30" fillId="21" borderId="176" xfId="0" applyNumberFormat="1" applyFont="1" applyFill="1" applyBorder="1" applyAlignment="1">
      <alignment horizontal="center" vertical="center"/>
    </xf>
    <xf numFmtId="1" fontId="30" fillId="21" borderId="171" xfId="0" applyNumberFormat="1" applyFont="1" applyFill="1" applyBorder="1" applyAlignment="1">
      <alignment horizontal="center" vertical="center"/>
    </xf>
    <xf numFmtId="0" fontId="53" fillId="7" borderId="64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1" fontId="24" fillId="2" borderId="98" xfId="0" applyNumberFormat="1" applyFont="1" applyFill="1" applyBorder="1" applyAlignment="1">
      <alignment horizontal="center" vertical="center" shrinkToFit="1"/>
    </xf>
    <xf numFmtId="1" fontId="24" fillId="0" borderId="118" xfId="0" applyNumberFormat="1" applyFont="1" applyFill="1" applyBorder="1" applyAlignment="1">
      <alignment horizontal="center" vertical="center" shrinkToFit="1"/>
    </xf>
    <xf numFmtId="1" fontId="24" fillId="0" borderId="11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3" xfId="0" applyFont="1" applyFill="1" applyBorder="1" applyAlignment="1">
      <alignment horizontal="center" vertical="center"/>
    </xf>
    <xf numFmtId="0" fontId="52" fillId="8" borderId="203" xfId="0" applyFont="1" applyFill="1" applyBorder="1" applyAlignment="1">
      <alignment horizontal="center" vertical="center"/>
    </xf>
    <xf numFmtId="0" fontId="52" fillId="8" borderId="63" xfId="0" applyFont="1" applyFill="1" applyBorder="1" applyAlignment="1">
      <alignment horizontal="center" vertical="center"/>
    </xf>
    <xf numFmtId="0" fontId="54" fillId="7" borderId="64" xfId="0" applyFont="1" applyFill="1" applyBorder="1" applyAlignment="1">
      <alignment horizontal="center" vertical="center" wrapText="1"/>
    </xf>
    <xf numFmtId="0" fontId="54" fillId="7" borderId="65" xfId="0" applyFont="1" applyFill="1" applyBorder="1" applyAlignment="1">
      <alignment horizontal="center" vertical="center" wrapText="1"/>
    </xf>
    <xf numFmtId="1" fontId="24" fillId="21" borderId="155" xfId="0" applyNumberFormat="1" applyFont="1" applyFill="1" applyBorder="1" applyAlignment="1">
      <alignment horizontal="center" vertical="center" shrinkToFit="1"/>
    </xf>
    <xf numFmtId="1" fontId="24" fillId="21" borderId="65" xfId="0" applyNumberFormat="1" applyFont="1" applyFill="1" applyBorder="1" applyAlignment="1">
      <alignment horizontal="center" vertical="center" shrinkToFit="1"/>
    </xf>
    <xf numFmtId="1" fontId="24" fillId="0" borderId="98" xfId="0" applyNumberFormat="1" applyFont="1" applyFill="1" applyBorder="1" applyAlignment="1">
      <alignment horizontal="center" vertical="center" shrinkToFit="1"/>
    </xf>
    <xf numFmtId="1" fontId="24" fillId="0" borderId="56" xfId="0" applyNumberFormat="1" applyFont="1" applyFill="1" applyBorder="1" applyAlignment="1">
      <alignment horizontal="center" vertical="center" shrinkToFit="1"/>
    </xf>
    <xf numFmtId="0" fontId="30" fillId="19" borderId="64" xfId="0" applyFont="1" applyFill="1" applyBorder="1" applyAlignment="1">
      <alignment horizontal="center" vertical="center"/>
    </xf>
    <xf numFmtId="0" fontId="30" fillId="19" borderId="155" xfId="0" applyFont="1" applyFill="1" applyBorder="1" applyAlignment="1">
      <alignment horizontal="center" vertical="center"/>
    </xf>
    <xf numFmtId="0" fontId="30" fillId="19" borderId="65" xfId="0" applyFont="1" applyFill="1" applyBorder="1" applyAlignment="1">
      <alignment horizontal="center" vertical="center"/>
    </xf>
    <xf numFmtId="1" fontId="30" fillId="19" borderId="193" xfId="0" applyNumberFormat="1" applyFont="1" applyFill="1" applyBorder="1" applyAlignment="1">
      <alignment horizontal="center" vertical="center"/>
    </xf>
    <xf numFmtId="1" fontId="30" fillId="19" borderId="98" xfId="0" applyNumberFormat="1" applyFont="1" applyFill="1" applyBorder="1" applyAlignment="1">
      <alignment horizontal="center" vertical="center"/>
    </xf>
    <xf numFmtId="1" fontId="30" fillId="19" borderId="56" xfId="0" applyNumberFormat="1" applyFont="1" applyFill="1" applyBorder="1" applyAlignment="1">
      <alignment horizontal="center" vertical="center"/>
    </xf>
    <xf numFmtId="1" fontId="24" fillId="2" borderId="64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0" borderId="64" xfId="0" applyNumberFormat="1" applyFont="1" applyFill="1" applyBorder="1" applyAlignment="1">
      <alignment horizontal="center" vertical="center" shrinkToFit="1"/>
    </xf>
    <xf numFmtId="1" fontId="24" fillId="0" borderId="155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19" borderId="193" xfId="0" applyNumberFormat="1" applyFont="1" applyFill="1" applyBorder="1" applyAlignment="1">
      <alignment horizontal="center" vertical="center" shrinkToFit="1"/>
    </xf>
    <xf numFmtId="1" fontId="24" fillId="19" borderId="98" xfId="0" applyNumberFormat="1" applyFont="1" applyFill="1" applyBorder="1" applyAlignment="1">
      <alignment horizontal="center" vertical="center" shrinkToFit="1"/>
    </xf>
    <xf numFmtId="1" fontId="24" fillId="19" borderId="56" xfId="0" applyNumberFormat="1" applyFont="1" applyFill="1" applyBorder="1" applyAlignment="1">
      <alignment horizontal="center" vertical="center" shrinkToFi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3" fillId="7" borderId="97" xfId="0" applyFont="1" applyFill="1" applyBorder="1" applyAlignment="1">
      <alignment horizontal="center" vertical="center"/>
    </xf>
    <xf numFmtId="0" fontId="53" fillId="7" borderId="13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79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6" xfId="0" applyNumberFormat="1" applyFont="1" applyFill="1" applyBorder="1" applyAlignment="1">
      <alignment horizontal="center" vertical="center" wrapText="1"/>
    </xf>
    <xf numFmtId="166" fontId="22" fillId="0" borderId="53" xfId="0" applyNumberFormat="1" applyFont="1" applyBorder="1" applyAlignment="1">
      <alignment horizontal="center" vertical="center"/>
    </xf>
    <xf numFmtId="166" fontId="22" fillId="0" borderId="48" xfId="0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1" fontId="22" fillId="0" borderId="57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3" xfId="0" applyNumberFormat="1" applyFont="1" applyBorder="1" applyAlignment="1">
      <alignment horizontal="center" vertical="center"/>
    </xf>
    <xf numFmtId="1" fontId="46" fillId="0" borderId="67" xfId="0" applyNumberFormat="1" applyFont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180" xfId="0" applyFont="1" applyFill="1" applyBorder="1" applyAlignment="1">
      <alignment horizontal="center" vertical="center" wrapText="1"/>
    </xf>
    <xf numFmtId="0" fontId="8" fillId="3" borderId="228" xfId="0" applyFont="1" applyFill="1" applyBorder="1" applyAlignment="1">
      <alignment horizontal="center" vertical="center" wrapText="1"/>
    </xf>
    <xf numFmtId="1" fontId="23" fillId="4" borderId="64" xfId="0" applyNumberFormat="1" applyFont="1" applyFill="1" applyBorder="1" applyAlignment="1">
      <alignment horizontal="center" vertical="center"/>
    </xf>
    <xf numFmtId="1" fontId="23" fillId="4" borderId="6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1" fontId="22" fillId="0" borderId="59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2" xfId="0" applyNumberFormat="1" applyFont="1" applyBorder="1" applyAlignment="1">
      <alignment horizontal="center"/>
    </xf>
    <xf numFmtId="167" fontId="28" fillId="5" borderId="64" xfId="0" applyNumberFormat="1" applyFont="1" applyFill="1" applyBorder="1" applyAlignment="1">
      <alignment horizontal="center" vertical="center" wrapText="1" shrinkToFit="1"/>
    </xf>
    <xf numFmtId="167" fontId="28" fillId="5" borderId="168" xfId="0" applyNumberFormat="1" applyFont="1" applyFill="1" applyBorder="1" applyAlignment="1">
      <alignment horizontal="center" vertical="center" wrapText="1" shrinkToFit="1"/>
    </xf>
    <xf numFmtId="166" fontId="19" fillId="3" borderId="147" xfId="0" applyNumberFormat="1" applyFont="1" applyFill="1" applyBorder="1" applyAlignment="1">
      <alignment horizontal="center" vertical="center" wrapText="1"/>
    </xf>
    <xf numFmtId="166" fontId="19" fillId="3" borderId="122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7" fontId="23" fillId="0" borderId="53" xfId="0" applyNumberFormat="1" applyFont="1" applyBorder="1" applyAlignment="1">
      <alignment horizontal="center" vertical="center"/>
    </xf>
    <xf numFmtId="167" fontId="23" fillId="0" borderId="48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166" fontId="22" fillId="0" borderId="50" xfId="0" applyNumberFormat="1" applyFont="1" applyBorder="1" applyAlignment="1">
      <alignment horizontal="center" vertical="center"/>
    </xf>
    <xf numFmtId="166" fontId="19" fillId="3" borderId="68" xfId="0" applyNumberFormat="1" applyFont="1" applyFill="1" applyBorder="1" applyAlignment="1">
      <alignment horizontal="center" vertical="center" wrapText="1"/>
    </xf>
    <xf numFmtId="166" fontId="19" fillId="3" borderId="72" xfId="0" applyNumberFormat="1" applyFont="1" applyFill="1" applyBorder="1" applyAlignment="1">
      <alignment horizontal="center" vertical="center" wrapText="1"/>
    </xf>
    <xf numFmtId="0" fontId="30" fillId="19" borderId="118" xfId="0" applyFont="1" applyFill="1" applyBorder="1" applyAlignment="1">
      <alignment horizontal="center" vertical="center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64" xfId="0" applyNumberFormat="1" applyFont="1" applyFill="1" applyBorder="1" applyAlignment="1">
      <alignment horizontal="center" vertical="center" wrapText="1"/>
    </xf>
    <xf numFmtId="0" fontId="30" fillId="19" borderId="155" xfId="0" applyNumberFormat="1" applyFont="1" applyFill="1" applyBorder="1" applyAlignment="1">
      <alignment horizontal="center" vertical="center" wrapText="1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0" borderId="155" xfId="0" applyNumberFormat="1" applyFont="1" applyFill="1" applyBorder="1" applyAlignment="1">
      <alignment horizontal="center" vertical="center" wrapText="1"/>
    </xf>
    <xf numFmtId="0" fontId="30" fillId="0" borderId="65" xfId="0" applyNumberFormat="1" applyFont="1" applyFill="1" applyBorder="1" applyAlignment="1">
      <alignment horizontal="center" vertical="center" wrapText="1"/>
    </xf>
    <xf numFmtId="0" fontId="30" fillId="2" borderId="193" xfId="0" applyFont="1" applyFill="1" applyBorder="1" applyAlignment="1">
      <alignment horizontal="center" vertical="center"/>
    </xf>
    <xf numFmtId="0" fontId="30" fillId="2" borderId="98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8" xfId="0" applyNumberFormat="1" applyFont="1" applyFill="1" applyBorder="1" applyAlignment="1">
      <alignment horizontal="center" vertical="center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49" fontId="19" fillId="9" borderId="52" xfId="0" applyNumberFormat="1" applyFont="1" applyFill="1" applyBorder="1" applyAlignment="1">
      <alignment horizontal="center" vertical="center" wrapText="1"/>
    </xf>
    <xf numFmtId="49" fontId="19" fillId="9" borderId="18" xfId="0" applyNumberFormat="1" applyFont="1" applyFill="1" applyBorder="1" applyAlignment="1">
      <alignment horizontal="center" vertical="center" wrapText="1"/>
    </xf>
    <xf numFmtId="49" fontId="19" fillId="9" borderId="44" xfId="0" applyNumberFormat="1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49" fontId="19" fillId="3" borderId="64" xfId="0" applyNumberFormat="1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9"/>
  <sheetViews>
    <sheetView tabSelected="1" zoomScaleNormal="10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D43" sqref="D43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3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350" t="s">
        <v>0</v>
      </c>
      <c r="B1" s="1350"/>
      <c r="C1" s="1350"/>
      <c r="D1" s="82"/>
      <c r="E1" s="8"/>
      <c r="F1" s="9"/>
      <c r="G1" s="10"/>
      <c r="H1" s="11"/>
      <c r="I1" s="12"/>
      <c r="L1" s="632"/>
    </row>
    <row r="2" spans="1:21" ht="50.25" customHeight="1">
      <c r="A2" s="1351" t="s">
        <v>1</v>
      </c>
      <c r="B2" s="1351"/>
      <c r="C2" s="1351"/>
      <c r="D2" s="83"/>
      <c r="E2" s="13"/>
      <c r="F2" s="14"/>
      <c r="G2" s="15"/>
      <c r="H2" s="16"/>
      <c r="I2" s="17"/>
      <c r="Q2" s="18"/>
    </row>
    <row r="3" spans="1:21" ht="16.5" customHeight="1" thickBot="1">
      <c r="A3" s="1352">
        <v>45349</v>
      </c>
      <c r="B3" s="1352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353" t="s">
        <v>3</v>
      </c>
      <c r="B4" s="1356" t="s">
        <v>4</v>
      </c>
      <c r="C4" s="1359" t="s">
        <v>5</v>
      </c>
      <c r="D4" s="1360"/>
      <c r="E4" s="1298" t="s">
        <v>6</v>
      </c>
      <c r="F4" s="1299"/>
      <c r="G4" s="1301" t="s">
        <v>7</v>
      </c>
      <c r="H4" s="1313" t="s">
        <v>8</v>
      </c>
      <c r="I4" s="1318" t="s">
        <v>9</v>
      </c>
      <c r="J4" s="1323"/>
      <c r="K4" s="616" t="s">
        <v>121</v>
      </c>
      <c r="L4" s="1330" t="s">
        <v>70</v>
      </c>
      <c r="M4" s="1330"/>
      <c r="N4" s="1330" t="s">
        <v>10</v>
      </c>
      <c r="O4" s="1330"/>
      <c r="P4" s="1300" t="s">
        <v>11</v>
      </c>
      <c r="Q4" s="1300"/>
      <c r="R4" s="1310" t="s">
        <v>12</v>
      </c>
      <c r="S4" s="1310"/>
      <c r="T4" s="1297" t="s">
        <v>13</v>
      </c>
      <c r="U4" s="1297"/>
    </row>
    <row r="5" spans="1:21" ht="15.75" customHeight="1">
      <c r="A5" s="1354"/>
      <c r="B5" s="1357"/>
      <c r="C5" s="1363" t="s">
        <v>34</v>
      </c>
      <c r="D5" s="1361" t="s">
        <v>35</v>
      </c>
      <c r="E5" s="1328" t="s">
        <v>14</v>
      </c>
      <c r="F5" s="1337" t="s">
        <v>15</v>
      </c>
      <c r="G5" s="1302"/>
      <c r="H5" s="1314"/>
      <c r="I5" s="1319"/>
      <c r="J5" s="1324"/>
      <c r="K5" s="1326" t="s">
        <v>15</v>
      </c>
      <c r="L5" s="1321" t="s">
        <v>16</v>
      </c>
      <c r="M5" s="1333" t="s">
        <v>15</v>
      </c>
      <c r="N5" s="1306" t="s">
        <v>16</v>
      </c>
      <c r="O5" s="1304" t="s">
        <v>15</v>
      </c>
      <c r="P5" s="1308" t="s">
        <v>16</v>
      </c>
      <c r="Q5" s="1335" t="s">
        <v>15</v>
      </c>
      <c r="R5" s="1321" t="s">
        <v>16</v>
      </c>
      <c r="S5" s="1331" t="s">
        <v>15</v>
      </c>
      <c r="T5" s="1316" t="s">
        <v>14</v>
      </c>
      <c r="U5" s="1311"/>
    </row>
    <row r="6" spans="1:21" ht="15.75" customHeight="1" thickBot="1">
      <c r="A6" s="1355"/>
      <c r="B6" s="1358"/>
      <c r="C6" s="1364"/>
      <c r="D6" s="1362"/>
      <c r="E6" s="1329"/>
      <c r="F6" s="1338"/>
      <c r="G6" s="1303"/>
      <c r="H6" s="1315"/>
      <c r="I6" s="1320"/>
      <c r="J6" s="1325"/>
      <c r="K6" s="1327"/>
      <c r="L6" s="1322"/>
      <c r="M6" s="1334"/>
      <c r="N6" s="1307"/>
      <c r="O6" s="1305"/>
      <c r="P6" s="1309"/>
      <c r="Q6" s="1336"/>
      <c r="R6" s="1322"/>
      <c r="S6" s="1332"/>
      <c r="T6" s="1317"/>
      <c r="U6" s="1312"/>
    </row>
    <row r="7" spans="1:21" ht="15.75" customHeight="1">
      <c r="A7" s="1342">
        <v>1420</v>
      </c>
      <c r="B7" s="1016" t="s">
        <v>49</v>
      </c>
      <c r="C7" s="1044" t="s">
        <v>43</v>
      </c>
      <c r="D7" s="1019" t="s">
        <v>69</v>
      </c>
      <c r="E7" s="1021"/>
      <c r="F7" s="1022">
        <v>12</v>
      </c>
      <c r="G7" s="1168">
        <v>98000</v>
      </c>
      <c r="H7" s="1047" t="s">
        <v>189</v>
      </c>
      <c r="I7" s="1024" t="s">
        <v>190</v>
      </c>
      <c r="J7" s="1008"/>
      <c r="K7" s="1009"/>
      <c r="L7" s="1010"/>
      <c r="M7" s="1011"/>
      <c r="N7" s="1010"/>
      <c r="O7" s="1012"/>
      <c r="P7" s="1010"/>
      <c r="Q7" s="1012"/>
      <c r="R7" s="1010"/>
      <c r="S7" s="1013"/>
      <c r="T7" s="1014"/>
      <c r="U7" s="1015"/>
    </row>
    <row r="8" spans="1:21" ht="15.75" customHeight="1" thickBot="1">
      <c r="A8" s="1343"/>
      <c r="B8" s="1017" t="s">
        <v>206</v>
      </c>
      <c r="C8" s="1020" t="s">
        <v>43</v>
      </c>
      <c r="D8" s="1025" t="s">
        <v>202</v>
      </c>
      <c r="E8" s="1026"/>
      <c r="F8" s="1027">
        <v>19.7</v>
      </c>
      <c r="G8" s="1018">
        <v>98000</v>
      </c>
      <c r="H8" s="1023" t="s">
        <v>189</v>
      </c>
      <c r="I8" s="1028" t="s">
        <v>190</v>
      </c>
      <c r="J8" s="1008"/>
      <c r="K8" s="1009"/>
      <c r="L8" s="1010"/>
      <c r="M8" s="1011"/>
      <c r="N8" s="1010"/>
      <c r="O8" s="1012"/>
      <c r="P8" s="1010"/>
      <c r="Q8" s="1012"/>
      <c r="R8" s="1010"/>
      <c r="S8" s="1013"/>
      <c r="T8" s="1014"/>
      <c r="U8" s="1015"/>
    </row>
    <row r="9" spans="1:21" s="49" customFormat="1" ht="18" customHeight="1">
      <c r="A9" s="1343"/>
      <c r="B9" s="884">
        <v>16.8</v>
      </c>
      <c r="C9" s="1020" t="s">
        <v>129</v>
      </c>
      <c r="D9" s="1029" t="s">
        <v>48</v>
      </c>
      <c r="E9" s="1030">
        <f t="shared" ref="E9:E40" si="0">SUM(R9,P9,N9,L9,U9)</f>
        <v>12</v>
      </c>
      <c r="F9" s="1031">
        <f t="shared" ref="F9:F27" si="1">SUM(K9,M9,O9,Q9,S9)</f>
        <v>81</v>
      </c>
      <c r="G9" s="291">
        <v>82000</v>
      </c>
      <c r="H9" s="1023" t="s">
        <v>193</v>
      </c>
      <c r="I9" s="1032" t="s">
        <v>17</v>
      </c>
      <c r="J9" s="711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343"/>
      <c r="B10" s="884" t="s">
        <v>63</v>
      </c>
      <c r="C10" s="1033" t="s">
        <v>43</v>
      </c>
      <c r="D10" s="1029" t="s">
        <v>208</v>
      </c>
      <c r="E10" s="1030"/>
      <c r="F10" s="1031">
        <v>15.5</v>
      </c>
      <c r="G10" s="291">
        <v>98000</v>
      </c>
      <c r="H10" s="1034" t="s">
        <v>189</v>
      </c>
      <c r="I10" s="1032" t="s">
        <v>190</v>
      </c>
      <c r="J10" s="712"/>
      <c r="K10" s="415"/>
      <c r="L10" s="101"/>
      <c r="M10" s="100"/>
      <c r="N10" s="101"/>
      <c r="O10" s="102"/>
      <c r="P10" s="103"/>
      <c r="Q10" s="104"/>
      <c r="R10" s="986"/>
      <c r="S10" s="987"/>
      <c r="T10" s="350"/>
      <c r="U10" s="105"/>
    </row>
    <row r="11" spans="1:21" s="49" customFormat="1" ht="18" customHeight="1">
      <c r="A11" s="1343"/>
      <c r="B11" s="878" t="s">
        <v>63</v>
      </c>
      <c r="C11" s="1033" t="s">
        <v>43</v>
      </c>
      <c r="D11" s="1035" t="s">
        <v>33</v>
      </c>
      <c r="E11" s="1036"/>
      <c r="F11" s="1037">
        <v>38</v>
      </c>
      <c r="G11" s="879">
        <v>98000</v>
      </c>
      <c r="H11" s="1034" t="s">
        <v>189</v>
      </c>
      <c r="I11" s="1038" t="s">
        <v>17</v>
      </c>
      <c r="J11" s="712"/>
      <c r="K11" s="415"/>
      <c r="L11" s="101"/>
      <c r="M11" s="100"/>
      <c r="N11" s="101"/>
      <c r="O11" s="102"/>
      <c r="P11" s="103"/>
      <c r="Q11" s="104"/>
      <c r="R11" s="986"/>
      <c r="S11" s="987"/>
      <c r="T11" s="350"/>
      <c r="U11" s="105"/>
    </row>
    <row r="12" spans="1:21" s="49" customFormat="1" ht="18" customHeight="1">
      <c r="A12" s="1343"/>
      <c r="B12" s="878" t="s">
        <v>63</v>
      </c>
      <c r="C12" s="1033" t="s">
        <v>43</v>
      </c>
      <c r="D12" s="1035" t="s">
        <v>207</v>
      </c>
      <c r="E12" s="1036"/>
      <c r="F12" s="1037">
        <v>30.4</v>
      </c>
      <c r="G12" s="879">
        <v>98000</v>
      </c>
      <c r="H12" s="1034" t="s">
        <v>189</v>
      </c>
      <c r="I12" s="1038" t="s">
        <v>190</v>
      </c>
      <c r="J12" s="712"/>
      <c r="K12" s="415"/>
      <c r="L12" s="101"/>
      <c r="M12" s="100"/>
      <c r="N12" s="101"/>
      <c r="O12" s="102"/>
      <c r="P12" s="103"/>
      <c r="Q12" s="104"/>
      <c r="R12" s="986"/>
      <c r="S12" s="987"/>
      <c r="T12" s="350"/>
      <c r="U12" s="105"/>
    </row>
    <row r="13" spans="1:21" s="49" customFormat="1" ht="18" customHeight="1">
      <c r="A13" s="1343"/>
      <c r="B13" s="878" t="s">
        <v>209</v>
      </c>
      <c r="C13" s="1033" t="s">
        <v>43</v>
      </c>
      <c r="D13" s="1035" t="s">
        <v>207</v>
      </c>
      <c r="E13" s="1036"/>
      <c r="F13" s="1037">
        <v>32.6</v>
      </c>
      <c r="G13" s="879">
        <v>98000</v>
      </c>
      <c r="H13" s="1034" t="s">
        <v>189</v>
      </c>
      <c r="I13" s="1038" t="s">
        <v>190</v>
      </c>
      <c r="J13" s="712"/>
      <c r="K13" s="415"/>
      <c r="L13" s="101"/>
      <c r="M13" s="100"/>
      <c r="N13" s="101"/>
      <c r="O13" s="102"/>
      <c r="P13" s="103"/>
      <c r="Q13" s="104"/>
      <c r="R13" s="986"/>
      <c r="S13" s="987"/>
      <c r="T13" s="350"/>
      <c r="U13" s="105"/>
    </row>
    <row r="14" spans="1:21" s="49" customFormat="1" ht="18" customHeight="1">
      <c r="A14" s="1343"/>
      <c r="B14" s="878" t="s">
        <v>63</v>
      </c>
      <c r="C14" s="1033" t="s">
        <v>43</v>
      </c>
      <c r="D14" s="1035" t="s">
        <v>37</v>
      </c>
      <c r="E14" s="1036">
        <f t="shared" si="0"/>
        <v>1</v>
      </c>
      <c r="F14" s="1037">
        <f t="shared" si="1"/>
        <v>1.492</v>
      </c>
      <c r="G14" s="879">
        <v>75000</v>
      </c>
      <c r="H14" s="1034" t="s">
        <v>66</v>
      </c>
      <c r="I14" s="1038" t="s">
        <v>17</v>
      </c>
      <c r="J14" s="712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344"/>
      <c r="B15" s="944" t="s">
        <v>209</v>
      </c>
      <c r="C15" s="1166" t="s">
        <v>43</v>
      </c>
      <c r="D15" s="1039" t="s">
        <v>33</v>
      </c>
      <c r="E15" s="1040"/>
      <c r="F15" s="1041">
        <v>54</v>
      </c>
      <c r="G15" s="945">
        <v>105000</v>
      </c>
      <c r="H15" s="1167" t="s">
        <v>189</v>
      </c>
      <c r="I15" s="1042" t="s">
        <v>17</v>
      </c>
      <c r="J15" s="712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345">
        <v>1220</v>
      </c>
      <c r="B16" s="884" t="s">
        <v>188</v>
      </c>
      <c r="C16" s="947" t="s">
        <v>43</v>
      </c>
      <c r="D16" s="963" t="s">
        <v>33</v>
      </c>
      <c r="E16" s="290"/>
      <c r="F16" s="989">
        <v>80</v>
      </c>
      <c r="G16" s="291">
        <v>105000</v>
      </c>
      <c r="H16" s="946" t="s">
        <v>189</v>
      </c>
      <c r="I16" s="448" t="s">
        <v>17</v>
      </c>
      <c r="J16" s="712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345"/>
      <c r="B17" s="884" t="s">
        <v>188</v>
      </c>
      <c r="C17" s="947" t="s">
        <v>43</v>
      </c>
      <c r="D17" s="963" t="s">
        <v>205</v>
      </c>
      <c r="E17" s="290"/>
      <c r="F17" s="989">
        <v>37</v>
      </c>
      <c r="G17" s="291">
        <v>98000</v>
      </c>
      <c r="H17" s="880" t="s">
        <v>189</v>
      </c>
      <c r="I17" s="448" t="s">
        <v>190</v>
      </c>
      <c r="J17" s="712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345"/>
      <c r="B18" s="884" t="s">
        <v>57</v>
      </c>
      <c r="C18" s="947" t="s">
        <v>41</v>
      </c>
      <c r="D18" s="963" t="s">
        <v>33</v>
      </c>
      <c r="E18" s="290">
        <v>7</v>
      </c>
      <c r="F18" s="989">
        <v>39.9</v>
      </c>
      <c r="G18" s="291">
        <v>85000</v>
      </c>
      <c r="H18" s="880" t="s">
        <v>215</v>
      </c>
      <c r="I18" s="448" t="s">
        <v>216</v>
      </c>
      <c r="J18" s="712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345"/>
      <c r="B19" s="878" t="s">
        <v>57</v>
      </c>
      <c r="C19" s="947" t="s">
        <v>43</v>
      </c>
      <c r="D19" s="963" t="s">
        <v>204</v>
      </c>
      <c r="E19" s="885"/>
      <c r="F19" s="990">
        <v>24</v>
      </c>
      <c r="G19" s="879">
        <v>98000</v>
      </c>
      <c r="H19" s="880" t="s">
        <v>189</v>
      </c>
      <c r="I19" s="881" t="s">
        <v>190</v>
      </c>
      <c r="J19" s="712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345"/>
      <c r="B20" s="884" t="s">
        <v>49</v>
      </c>
      <c r="C20" s="947" t="s">
        <v>43</v>
      </c>
      <c r="D20" s="963" t="s">
        <v>37</v>
      </c>
      <c r="E20" s="290">
        <v>1</v>
      </c>
      <c r="F20" s="989">
        <f t="shared" si="1"/>
        <v>1.6319999999999999</v>
      </c>
      <c r="G20" s="291">
        <v>79000</v>
      </c>
      <c r="H20" s="946" t="s">
        <v>197</v>
      </c>
      <c r="I20" s="448" t="s">
        <v>17</v>
      </c>
      <c r="J20" s="713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345"/>
      <c r="B21" s="884" t="s">
        <v>20</v>
      </c>
      <c r="C21" s="920" t="s">
        <v>129</v>
      </c>
      <c r="D21" s="964" t="s">
        <v>191</v>
      </c>
      <c r="E21" s="290">
        <v>2</v>
      </c>
      <c r="F21" s="989">
        <v>8.5790000000000006</v>
      </c>
      <c r="G21" s="291">
        <v>89000</v>
      </c>
      <c r="H21" s="880" t="s">
        <v>189</v>
      </c>
      <c r="I21" s="448" t="s">
        <v>17</v>
      </c>
      <c r="J21" s="712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346"/>
      <c r="B22" s="878" t="s">
        <v>20</v>
      </c>
      <c r="C22" s="922" t="s">
        <v>43</v>
      </c>
      <c r="D22" s="964" t="s">
        <v>191</v>
      </c>
      <c r="E22" s="885"/>
      <c r="F22" s="990">
        <v>80</v>
      </c>
      <c r="G22" s="879">
        <v>98000</v>
      </c>
      <c r="H22" s="880" t="s">
        <v>189</v>
      </c>
      <c r="I22" s="881" t="s">
        <v>190</v>
      </c>
      <c r="J22" s="712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342">
        <v>1020</v>
      </c>
      <c r="B23" s="369" t="s">
        <v>38</v>
      </c>
      <c r="C23" s="1044" t="s">
        <v>41</v>
      </c>
      <c r="D23" s="1043" t="s">
        <v>37</v>
      </c>
      <c r="E23" s="1045">
        <f>SUM(R23,P23,N23,L23,U23)</f>
        <v>3</v>
      </c>
      <c r="F23" s="1046">
        <f t="shared" si="1"/>
        <v>16.799999999999997</v>
      </c>
      <c r="G23" s="283">
        <v>89000</v>
      </c>
      <c r="H23" s="1047" t="s">
        <v>179</v>
      </c>
      <c r="I23" s="1048" t="s">
        <v>17</v>
      </c>
      <c r="J23" s="713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343"/>
      <c r="B24" s="884" t="s">
        <v>188</v>
      </c>
      <c r="C24" s="1033" t="s">
        <v>43</v>
      </c>
      <c r="D24" s="1029" t="s">
        <v>210</v>
      </c>
      <c r="E24" s="1030"/>
      <c r="F24" s="1031">
        <v>19</v>
      </c>
      <c r="G24" s="291">
        <v>98000</v>
      </c>
      <c r="H24" s="1034" t="s">
        <v>189</v>
      </c>
      <c r="I24" s="1049" t="s">
        <v>190</v>
      </c>
      <c r="J24" s="715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343"/>
      <c r="B25" s="878" t="s">
        <v>188</v>
      </c>
      <c r="C25" s="1165" t="s">
        <v>43</v>
      </c>
      <c r="D25" s="1029" t="s">
        <v>33</v>
      </c>
      <c r="E25" s="1036">
        <v>7</v>
      </c>
      <c r="F25" s="1037">
        <v>35</v>
      </c>
      <c r="G25" s="879">
        <v>98000</v>
      </c>
      <c r="H25" s="1034" t="s">
        <v>189</v>
      </c>
      <c r="I25" s="1050" t="s">
        <v>17</v>
      </c>
      <c r="J25" s="882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343"/>
      <c r="B26" s="878" t="s">
        <v>57</v>
      </c>
      <c r="C26" s="1165" t="s">
        <v>43</v>
      </c>
      <c r="D26" s="1029" t="s">
        <v>33</v>
      </c>
      <c r="E26" s="1036"/>
      <c r="F26" s="1037">
        <v>27</v>
      </c>
      <c r="G26" s="879">
        <v>98000</v>
      </c>
      <c r="H26" s="1034" t="s">
        <v>189</v>
      </c>
      <c r="I26" s="1050" t="s">
        <v>17</v>
      </c>
      <c r="J26" s="712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343"/>
      <c r="B27" s="878" t="s">
        <v>57</v>
      </c>
      <c r="C27" s="1020" t="s">
        <v>41</v>
      </c>
      <c r="D27" s="1035" t="s">
        <v>37</v>
      </c>
      <c r="E27" s="1036">
        <f>SUM(R27,P27,N27,L27,U27)</f>
        <v>8</v>
      </c>
      <c r="F27" s="1037">
        <f t="shared" si="1"/>
        <v>18.399999999999999</v>
      </c>
      <c r="G27" s="879">
        <v>89000</v>
      </c>
      <c r="H27" s="1034" t="s">
        <v>213</v>
      </c>
      <c r="I27" s="1050" t="s">
        <v>17</v>
      </c>
      <c r="J27" s="714">
        <f t="shared" si="2"/>
        <v>1637599.9999999998</v>
      </c>
      <c r="K27" s="682"/>
      <c r="L27" s="683"/>
      <c r="M27" s="684"/>
      <c r="N27" s="683"/>
      <c r="O27" s="685"/>
      <c r="P27" s="686"/>
      <c r="Q27" s="687"/>
      <c r="R27" s="688">
        <v>8</v>
      </c>
      <c r="S27" s="689">
        <f>MMULT(R27,2.3)</f>
        <v>18.399999999999999</v>
      </c>
      <c r="T27" s="746"/>
      <c r="U27" s="690"/>
    </row>
    <row r="28" spans="1:21" s="49" customFormat="1" ht="24" customHeight="1">
      <c r="A28" s="1343"/>
      <c r="B28" s="884" t="s">
        <v>49</v>
      </c>
      <c r="C28" s="1051" t="s">
        <v>41</v>
      </c>
      <c r="D28" s="1029" t="s">
        <v>33</v>
      </c>
      <c r="E28" s="1030">
        <v>2</v>
      </c>
      <c r="F28" s="1031">
        <v>8</v>
      </c>
      <c r="G28" s="291">
        <v>79000</v>
      </c>
      <c r="H28" s="1023" t="s">
        <v>189</v>
      </c>
      <c r="I28" s="1049" t="s">
        <v>217</v>
      </c>
      <c r="J28" s="712"/>
      <c r="K28" s="415"/>
      <c r="L28" s="101"/>
      <c r="M28" s="100"/>
      <c r="N28" s="101"/>
      <c r="O28" s="102"/>
      <c r="P28" s="103"/>
      <c r="Q28" s="104"/>
      <c r="R28" s="349"/>
      <c r="S28" s="373"/>
      <c r="T28" s="883"/>
      <c r="U28" s="105"/>
    </row>
    <row r="29" spans="1:21" s="49" customFormat="1" ht="24" customHeight="1">
      <c r="A29" s="1343"/>
      <c r="B29" s="884" t="s">
        <v>59</v>
      </c>
      <c r="C29" s="1051" t="s">
        <v>43</v>
      </c>
      <c r="D29" s="1029" t="s">
        <v>33</v>
      </c>
      <c r="E29" s="1030"/>
      <c r="F29" s="1031">
        <v>11</v>
      </c>
      <c r="G29" s="291">
        <v>98000</v>
      </c>
      <c r="H29" s="1023" t="s">
        <v>189</v>
      </c>
      <c r="I29" s="1049" t="s">
        <v>17</v>
      </c>
      <c r="J29" s="712"/>
      <c r="K29" s="415"/>
      <c r="L29" s="101"/>
      <c r="M29" s="100"/>
      <c r="N29" s="101"/>
      <c r="O29" s="102"/>
      <c r="P29" s="103"/>
      <c r="Q29" s="104"/>
      <c r="R29" s="349"/>
      <c r="S29" s="373"/>
      <c r="T29" s="883"/>
      <c r="U29" s="105"/>
    </row>
    <row r="30" spans="1:21" s="49" customFormat="1" ht="24" customHeight="1">
      <c r="A30" s="1343"/>
      <c r="B30" s="884" t="s">
        <v>59</v>
      </c>
      <c r="C30" s="1051" t="s">
        <v>43</v>
      </c>
      <c r="D30" s="1029" t="s">
        <v>208</v>
      </c>
      <c r="E30" s="1030"/>
      <c r="F30" s="1031">
        <v>16</v>
      </c>
      <c r="G30" s="291">
        <v>97000</v>
      </c>
      <c r="H30" s="1023" t="s">
        <v>189</v>
      </c>
      <c r="I30" s="1049" t="s">
        <v>190</v>
      </c>
      <c r="J30" s="712"/>
      <c r="K30" s="415"/>
      <c r="L30" s="101"/>
      <c r="M30" s="100"/>
      <c r="N30" s="101"/>
      <c r="O30" s="102"/>
      <c r="P30" s="103"/>
      <c r="Q30" s="104"/>
      <c r="R30" s="349"/>
      <c r="S30" s="373"/>
      <c r="T30" s="883"/>
      <c r="U30" s="105"/>
    </row>
    <row r="31" spans="1:21" s="49" customFormat="1" ht="24" customHeight="1">
      <c r="A31" s="1343"/>
      <c r="B31" s="884" t="s">
        <v>20</v>
      </c>
      <c r="C31" s="1051" t="s">
        <v>43</v>
      </c>
      <c r="D31" s="1029" t="s">
        <v>191</v>
      </c>
      <c r="E31" s="1030">
        <v>18</v>
      </c>
      <c r="F31" s="1031">
        <v>70</v>
      </c>
      <c r="G31" s="291">
        <v>95000</v>
      </c>
      <c r="H31" s="1023" t="s">
        <v>189</v>
      </c>
      <c r="I31" s="1049" t="s">
        <v>17</v>
      </c>
      <c r="J31" s="712"/>
      <c r="K31" s="415"/>
      <c r="L31" s="101"/>
      <c r="M31" s="100"/>
      <c r="N31" s="101"/>
      <c r="O31" s="102"/>
      <c r="P31" s="103"/>
      <c r="Q31" s="104"/>
      <c r="R31" s="349"/>
      <c r="S31" s="373"/>
      <c r="T31" s="883"/>
      <c r="U31" s="105"/>
    </row>
    <row r="32" spans="1:21" s="49" customFormat="1" ht="24" customHeight="1">
      <c r="A32" s="1343"/>
      <c r="B32" s="878" t="s">
        <v>20</v>
      </c>
      <c r="C32" s="1051" t="s">
        <v>43</v>
      </c>
      <c r="D32" s="1035" t="s">
        <v>202</v>
      </c>
      <c r="E32" s="1036"/>
      <c r="F32" s="1037">
        <v>120</v>
      </c>
      <c r="G32" s="879">
        <v>97000</v>
      </c>
      <c r="H32" s="1023" t="s">
        <v>189</v>
      </c>
      <c r="I32" s="1050" t="s">
        <v>190</v>
      </c>
      <c r="J32" s="712"/>
      <c r="K32" s="415"/>
      <c r="L32" s="101"/>
      <c r="M32" s="100"/>
      <c r="N32" s="101"/>
      <c r="O32" s="102"/>
      <c r="P32" s="103"/>
      <c r="Q32" s="104"/>
      <c r="R32" s="349"/>
      <c r="S32" s="373"/>
      <c r="T32" s="883"/>
      <c r="U32" s="105"/>
    </row>
    <row r="33" spans="1:21" s="49" customFormat="1" ht="24" customHeight="1">
      <c r="A33" s="1343"/>
      <c r="B33" s="878" t="s">
        <v>20</v>
      </c>
      <c r="C33" s="1052" t="s">
        <v>43</v>
      </c>
      <c r="D33" s="1035" t="s">
        <v>56</v>
      </c>
      <c r="E33" s="1036"/>
      <c r="F33" s="1037">
        <v>20</v>
      </c>
      <c r="G33" s="879">
        <v>97000</v>
      </c>
      <c r="H33" s="1023" t="s">
        <v>189</v>
      </c>
      <c r="I33" s="1050" t="s">
        <v>190</v>
      </c>
      <c r="J33" s="712"/>
      <c r="K33" s="415"/>
      <c r="L33" s="101"/>
      <c r="M33" s="100"/>
      <c r="N33" s="101"/>
      <c r="O33" s="102"/>
      <c r="P33" s="103"/>
      <c r="Q33" s="104"/>
      <c r="R33" s="349"/>
      <c r="S33" s="373"/>
      <c r="T33" s="883"/>
      <c r="U33" s="105"/>
    </row>
    <row r="34" spans="1:21" s="49" customFormat="1" ht="24" customHeight="1">
      <c r="A34" s="1343"/>
      <c r="B34" s="878" t="s">
        <v>52</v>
      </c>
      <c r="C34" s="1052" t="s">
        <v>43</v>
      </c>
      <c r="D34" s="1035" t="s">
        <v>69</v>
      </c>
      <c r="E34" s="1036"/>
      <c r="F34" s="1037">
        <v>21</v>
      </c>
      <c r="G34" s="879">
        <v>97000</v>
      </c>
      <c r="H34" s="1023" t="s">
        <v>189</v>
      </c>
      <c r="I34" s="1050" t="s">
        <v>190</v>
      </c>
      <c r="J34" s="712"/>
      <c r="K34" s="415"/>
      <c r="L34" s="101"/>
      <c r="M34" s="100"/>
      <c r="N34" s="101"/>
      <c r="O34" s="102"/>
      <c r="P34" s="103"/>
      <c r="Q34" s="104"/>
      <c r="R34" s="349"/>
      <c r="S34" s="373"/>
      <c r="T34" s="883"/>
      <c r="U34" s="105"/>
    </row>
    <row r="35" spans="1:21" s="49" customFormat="1" ht="24" customHeight="1">
      <c r="A35" s="1343"/>
      <c r="B35" s="878" t="s">
        <v>52</v>
      </c>
      <c r="C35" s="1052" t="s">
        <v>43</v>
      </c>
      <c r="D35" s="1035" t="s">
        <v>56</v>
      </c>
      <c r="E35" s="1036"/>
      <c r="F35" s="1037">
        <v>32</v>
      </c>
      <c r="G35" s="879">
        <v>97000</v>
      </c>
      <c r="H35" s="1023" t="s">
        <v>189</v>
      </c>
      <c r="I35" s="1050" t="s">
        <v>190</v>
      </c>
      <c r="J35" s="712"/>
      <c r="K35" s="415"/>
      <c r="L35" s="101"/>
      <c r="M35" s="100"/>
      <c r="N35" s="101"/>
      <c r="O35" s="102"/>
      <c r="P35" s="103"/>
      <c r="Q35" s="104"/>
      <c r="R35" s="349"/>
      <c r="S35" s="373"/>
      <c r="T35" s="883"/>
      <c r="U35" s="105"/>
    </row>
    <row r="36" spans="1:21" s="49" customFormat="1" ht="24" customHeight="1">
      <c r="A36" s="1343"/>
      <c r="B36" s="878" t="s">
        <v>52</v>
      </c>
      <c r="C36" s="1052" t="s">
        <v>43</v>
      </c>
      <c r="D36" s="1035" t="s">
        <v>202</v>
      </c>
      <c r="E36" s="1036"/>
      <c r="F36" s="1037">
        <v>14</v>
      </c>
      <c r="G36" s="879">
        <v>97000</v>
      </c>
      <c r="H36" s="1188" t="s">
        <v>189</v>
      </c>
      <c r="I36" s="1050" t="s">
        <v>190</v>
      </c>
      <c r="J36" s="712"/>
      <c r="K36" s="415"/>
      <c r="L36" s="101"/>
      <c r="M36" s="100"/>
      <c r="N36" s="101"/>
      <c r="O36" s="102"/>
      <c r="P36" s="103"/>
      <c r="Q36" s="104"/>
      <c r="R36" s="349"/>
      <c r="S36" s="373"/>
      <c r="T36" s="883"/>
      <c r="U36" s="105"/>
    </row>
    <row r="37" spans="1:21" s="49" customFormat="1" ht="24" customHeight="1">
      <c r="A37" s="1343"/>
      <c r="B37" s="878" t="s">
        <v>23</v>
      </c>
      <c r="C37" s="1052" t="s">
        <v>43</v>
      </c>
      <c r="D37" s="1035" t="s">
        <v>191</v>
      </c>
      <c r="E37" s="1036"/>
      <c r="F37" s="1037">
        <v>40</v>
      </c>
      <c r="G37" s="879">
        <v>98000</v>
      </c>
      <c r="H37" s="1188" t="s">
        <v>189</v>
      </c>
      <c r="I37" s="1050" t="s">
        <v>190</v>
      </c>
      <c r="J37" s="712"/>
      <c r="K37" s="415"/>
      <c r="L37" s="101"/>
      <c r="M37" s="100"/>
      <c r="N37" s="101"/>
      <c r="O37" s="102"/>
      <c r="P37" s="103"/>
      <c r="Q37" s="104"/>
      <c r="R37" s="349"/>
      <c r="S37" s="373"/>
      <c r="T37" s="883"/>
      <c r="U37" s="105"/>
    </row>
    <row r="38" spans="1:21" s="49" customFormat="1" ht="24" customHeight="1" thickBot="1">
      <c r="A38" s="1344"/>
      <c r="B38" s="368" t="s">
        <v>23</v>
      </c>
      <c r="C38" s="1051" t="s">
        <v>43</v>
      </c>
      <c r="D38" s="1029" t="s">
        <v>191</v>
      </c>
      <c r="E38" s="1053">
        <v>20</v>
      </c>
      <c r="F38" s="1054">
        <v>60</v>
      </c>
      <c r="G38" s="348">
        <v>95000</v>
      </c>
      <c r="H38" s="1187" t="s">
        <v>189</v>
      </c>
      <c r="I38" s="1055" t="s">
        <v>17</v>
      </c>
      <c r="J38" s="712"/>
      <c r="K38" s="415"/>
      <c r="L38" s="101"/>
      <c r="M38" s="100"/>
      <c r="N38" s="101"/>
      <c r="O38" s="102"/>
      <c r="P38" s="103"/>
      <c r="Q38" s="104"/>
      <c r="R38" s="349"/>
      <c r="S38" s="373"/>
      <c r="T38" s="883"/>
      <c r="U38" s="105"/>
    </row>
    <row r="39" spans="1:21" s="49" customFormat="1" ht="19.5" customHeight="1">
      <c r="A39" s="1347">
        <v>820</v>
      </c>
      <c r="B39" s="301">
        <v>20</v>
      </c>
      <c r="C39" s="921" t="s">
        <v>41</v>
      </c>
      <c r="D39" s="1203" t="s">
        <v>218</v>
      </c>
      <c r="E39" s="275">
        <f t="shared" si="0"/>
        <v>5</v>
      </c>
      <c r="F39" s="988">
        <v>25</v>
      </c>
      <c r="G39" s="283">
        <v>125000</v>
      </c>
      <c r="H39" s="1195" t="s">
        <v>198</v>
      </c>
      <c r="I39" s="1196" t="s">
        <v>17</v>
      </c>
      <c r="J39" s="713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348"/>
      <c r="B40" s="302">
        <v>19</v>
      </c>
      <c r="C40" s="923" t="s">
        <v>41</v>
      </c>
      <c r="D40" s="1204" t="s">
        <v>218</v>
      </c>
      <c r="E40" s="290">
        <f t="shared" si="0"/>
        <v>5</v>
      </c>
      <c r="F40" s="989">
        <f>SUM(K40,M40,O40,Q40,S40)</f>
        <v>22.5</v>
      </c>
      <c r="G40" s="291">
        <v>120000</v>
      </c>
      <c r="H40" s="461" t="s">
        <v>167</v>
      </c>
      <c r="I40" s="1197" t="s">
        <v>17</v>
      </c>
      <c r="J40" s="715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348"/>
      <c r="B41" s="302">
        <v>16</v>
      </c>
      <c r="C41" s="924" t="s">
        <v>43</v>
      </c>
      <c r="D41" s="1205" t="s">
        <v>33</v>
      </c>
      <c r="E41" s="290">
        <v>5</v>
      </c>
      <c r="F41" s="989">
        <v>18.5</v>
      </c>
      <c r="G41" s="291">
        <v>95000</v>
      </c>
      <c r="H41" s="461" t="s">
        <v>189</v>
      </c>
      <c r="I41" s="1197" t="s">
        <v>17</v>
      </c>
      <c r="J41" s="715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348"/>
      <c r="B42" s="886">
        <v>14</v>
      </c>
      <c r="C42" s="924" t="s">
        <v>43</v>
      </c>
      <c r="D42" s="1205" t="s">
        <v>33</v>
      </c>
      <c r="E42" s="885">
        <v>6</v>
      </c>
      <c r="F42" s="990">
        <v>19.5</v>
      </c>
      <c r="G42" s="879">
        <v>95000</v>
      </c>
      <c r="H42" s="887" t="s">
        <v>189</v>
      </c>
      <c r="I42" s="1198" t="s">
        <v>17</v>
      </c>
      <c r="J42" s="715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348"/>
      <c r="B43" s="302">
        <v>12</v>
      </c>
      <c r="C43" s="924" t="s">
        <v>43</v>
      </c>
      <c r="D43" s="1204" t="s">
        <v>141</v>
      </c>
      <c r="E43" s="792">
        <v>23</v>
      </c>
      <c r="F43" s="989">
        <v>65</v>
      </c>
      <c r="G43" s="291">
        <v>95000</v>
      </c>
      <c r="H43" s="461" t="s">
        <v>192</v>
      </c>
      <c r="I43" s="1197" t="s">
        <v>17</v>
      </c>
      <c r="J43" s="715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348"/>
      <c r="B44" s="897" t="s">
        <v>23</v>
      </c>
      <c r="C44" s="1189" t="s">
        <v>43</v>
      </c>
      <c r="D44" s="1205" t="s">
        <v>33</v>
      </c>
      <c r="E44" s="230">
        <v>6</v>
      </c>
      <c r="F44" s="231">
        <v>14.4</v>
      </c>
      <c r="G44" s="284">
        <v>79000</v>
      </c>
      <c r="H44" s="462" t="s">
        <v>189</v>
      </c>
      <c r="I44" s="1199" t="s">
        <v>217</v>
      </c>
      <c r="J44" s="888"/>
      <c r="K44" s="166"/>
      <c r="L44" s="889"/>
      <c r="M44" s="890"/>
      <c r="N44" s="891"/>
      <c r="O44" s="892"/>
      <c r="P44" s="893"/>
      <c r="Q44" s="894"/>
      <c r="R44" s="895"/>
      <c r="S44" s="783"/>
      <c r="T44" s="896"/>
      <c r="U44" s="784"/>
    </row>
    <row r="45" spans="1:21" s="151" customFormat="1" ht="18" customHeight="1" thickBot="1">
      <c r="A45" s="1349"/>
      <c r="B45" s="898" t="s">
        <v>51</v>
      </c>
      <c r="C45" s="1202" t="s">
        <v>41</v>
      </c>
      <c r="D45" s="1206" t="s">
        <v>33</v>
      </c>
      <c r="E45" s="1200">
        <v>4</v>
      </c>
      <c r="F45" s="1201">
        <v>8.5790000000000006</v>
      </c>
      <c r="G45" s="899">
        <v>79000</v>
      </c>
      <c r="H45" s="1207" t="s">
        <v>189</v>
      </c>
      <c r="I45" s="553" t="s">
        <v>217</v>
      </c>
      <c r="J45" s="888"/>
      <c r="K45" s="166"/>
      <c r="L45" s="889"/>
      <c r="M45" s="890"/>
      <c r="N45" s="891"/>
      <c r="O45" s="892"/>
      <c r="P45" s="893"/>
      <c r="Q45" s="894"/>
      <c r="R45" s="895"/>
      <c r="S45" s="783"/>
      <c r="T45" s="896"/>
      <c r="U45" s="784"/>
    </row>
    <row r="46" spans="1:21" s="151" customFormat="1" ht="18" customHeight="1">
      <c r="A46" s="1339">
        <v>720</v>
      </c>
      <c r="B46" s="1190" t="s">
        <v>30</v>
      </c>
      <c r="C46" s="1191" t="s">
        <v>41</v>
      </c>
      <c r="D46" s="1064" t="s">
        <v>74</v>
      </c>
      <c r="E46" s="1192">
        <f>SUM(R46,P46,N46,L46)</f>
        <v>11</v>
      </c>
      <c r="F46" s="1193">
        <f t="shared" ref="F46:F74" si="3">SUM(K46,M46,O46,Q46,S46)</f>
        <v>44.55</v>
      </c>
      <c r="G46" s="282">
        <v>115000</v>
      </c>
      <c r="H46" s="1194" t="s">
        <v>175</v>
      </c>
      <c r="I46" s="1096" t="s">
        <v>17</v>
      </c>
      <c r="J46" s="410">
        <f t="shared" ref="J46:J54" si="4">MMULT(F46,G46)</f>
        <v>5123250</v>
      </c>
      <c r="K46" s="418"/>
      <c r="L46" s="489"/>
      <c r="M46" s="274"/>
      <c r="N46" s="271"/>
      <c r="O46" s="272"/>
      <c r="P46" s="273"/>
      <c r="Q46" s="769"/>
      <c r="R46" s="774">
        <v>11</v>
      </c>
      <c r="S46" s="775">
        <f>MMULT(R46,4.05)</f>
        <v>44.55</v>
      </c>
      <c r="T46" s="776"/>
      <c r="U46" s="777"/>
    </row>
    <row r="47" spans="1:21" s="151" customFormat="1" ht="18" customHeight="1">
      <c r="A47" s="1340"/>
      <c r="B47" s="515" t="s">
        <v>38</v>
      </c>
      <c r="C47" s="1057" t="s">
        <v>41</v>
      </c>
      <c r="D47" s="1058" t="s">
        <v>74</v>
      </c>
      <c r="E47" s="1059">
        <f>SUM(R47,P47,N47,L47)</f>
        <v>6</v>
      </c>
      <c r="F47" s="1060">
        <f>SUM(K47,M47,O47,Q47,S47)</f>
        <v>22.799999999999997</v>
      </c>
      <c r="G47" s="1005">
        <v>115000</v>
      </c>
      <c r="H47" s="1061" t="s">
        <v>75</v>
      </c>
      <c r="I47" s="1062" t="s">
        <v>17</v>
      </c>
      <c r="J47" s="409">
        <f t="shared" si="4"/>
        <v>2621999.9999999995</v>
      </c>
      <c r="K47" s="142"/>
      <c r="L47" s="411"/>
      <c r="M47" s="517"/>
      <c r="N47" s="232"/>
      <c r="O47" s="233"/>
      <c r="P47" s="234"/>
      <c r="Q47" s="770"/>
      <c r="R47" s="778">
        <v>6</v>
      </c>
      <c r="S47" s="518">
        <f>MMULT(R47,3.8)</f>
        <v>22.799999999999997</v>
      </c>
      <c r="T47" s="519"/>
      <c r="U47" s="287"/>
    </row>
    <row r="48" spans="1:21" s="151" customFormat="1" ht="18" customHeight="1">
      <c r="A48" s="1340"/>
      <c r="B48" s="515" t="s">
        <v>20</v>
      </c>
      <c r="C48" s="1063" t="s">
        <v>43</v>
      </c>
      <c r="D48" s="1064" t="s">
        <v>69</v>
      </c>
      <c r="E48" s="1059">
        <v>2</v>
      </c>
      <c r="F48" s="1060">
        <v>5</v>
      </c>
      <c r="G48" s="284">
        <v>105000</v>
      </c>
      <c r="H48" s="1065" t="s">
        <v>189</v>
      </c>
      <c r="I48" s="1062" t="s">
        <v>17</v>
      </c>
      <c r="J48" s="900"/>
      <c r="K48" s="303"/>
      <c r="L48" s="901"/>
      <c r="M48" s="902"/>
      <c r="N48" s="903"/>
      <c r="O48" s="904"/>
      <c r="P48" s="494"/>
      <c r="Q48" s="773"/>
      <c r="R48" s="905"/>
      <c r="S48" s="906"/>
      <c r="T48" s="495"/>
      <c r="U48" s="784"/>
    </row>
    <row r="49" spans="1:21" s="20" customFormat="1" ht="18" customHeight="1">
      <c r="A49" s="1340"/>
      <c r="B49" s="186">
        <v>12</v>
      </c>
      <c r="C49" s="1066" t="s">
        <v>18</v>
      </c>
      <c r="D49" s="1064" t="s">
        <v>36</v>
      </c>
      <c r="E49" s="1067"/>
      <c r="F49" s="1068">
        <v>40</v>
      </c>
      <c r="G49" s="1005">
        <v>79000</v>
      </c>
      <c r="H49" s="1069" t="s">
        <v>127</v>
      </c>
      <c r="I49" s="1070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1"/>
      <c r="R49" s="779">
        <v>1</v>
      </c>
      <c r="S49" s="25">
        <f>MMULT(R49,2.3)</f>
        <v>2.2999999999999998</v>
      </c>
      <c r="T49" s="68"/>
      <c r="U49" s="780"/>
    </row>
    <row r="50" spans="1:21" s="151" customFormat="1" ht="18" customHeight="1">
      <c r="A50" s="1340"/>
      <c r="B50" s="186" t="s">
        <v>52</v>
      </c>
      <c r="C50" s="1063" t="s">
        <v>43</v>
      </c>
      <c r="D50" s="1071" t="s">
        <v>33</v>
      </c>
      <c r="E50" s="1067"/>
      <c r="F50" s="1072">
        <v>11</v>
      </c>
      <c r="G50" s="284">
        <v>105000</v>
      </c>
      <c r="H50" s="1065" t="s">
        <v>189</v>
      </c>
      <c r="I50" s="1070" t="s">
        <v>17</v>
      </c>
      <c r="J50" s="153"/>
      <c r="K50" s="93"/>
      <c r="L50" s="23"/>
      <c r="M50" s="22"/>
      <c r="N50" s="23"/>
      <c r="O50" s="24"/>
      <c r="P50" s="140"/>
      <c r="Q50" s="771"/>
      <c r="R50" s="779"/>
      <c r="S50" s="25"/>
      <c r="T50" s="68"/>
      <c r="U50" s="780"/>
    </row>
    <row r="51" spans="1:21" s="151" customFormat="1" ht="18" customHeight="1">
      <c r="A51" s="1340"/>
      <c r="B51" s="186" t="s">
        <v>23</v>
      </c>
      <c r="C51" s="1063" t="s">
        <v>43</v>
      </c>
      <c r="D51" s="1071" t="s">
        <v>33</v>
      </c>
      <c r="E51" s="1067"/>
      <c r="F51" s="1073">
        <v>20</v>
      </c>
      <c r="G51" s="1007">
        <v>98000</v>
      </c>
      <c r="H51" s="1065" t="s">
        <v>189</v>
      </c>
      <c r="I51" s="1070" t="s">
        <v>17</v>
      </c>
      <c r="J51" s="153"/>
      <c r="K51" s="93"/>
      <c r="L51" s="23"/>
      <c r="M51" s="22"/>
      <c r="N51" s="23"/>
      <c r="O51" s="24"/>
      <c r="P51" s="140"/>
      <c r="Q51" s="771"/>
      <c r="R51" s="779"/>
      <c r="S51" s="25"/>
      <c r="T51" s="68"/>
      <c r="U51" s="780"/>
    </row>
    <row r="52" spans="1:21" s="151" customFormat="1" ht="18" customHeight="1">
      <c r="A52" s="1340"/>
      <c r="B52" s="186" t="s">
        <v>23</v>
      </c>
      <c r="C52" s="1063" t="s">
        <v>43</v>
      </c>
      <c r="D52" s="1071" t="s">
        <v>212</v>
      </c>
      <c r="E52" s="1067">
        <f t="shared" ref="E52:E61" si="5">SUM(R52,P52,N52,L52,U52)</f>
        <v>12</v>
      </c>
      <c r="F52" s="1074">
        <f>SUM(K52,M52,O52,Q52,S52)</f>
        <v>23.759999999999998</v>
      </c>
      <c r="G52" s="201">
        <v>82000</v>
      </c>
      <c r="H52" s="1069"/>
      <c r="I52" s="1070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1"/>
      <c r="R52" s="779">
        <v>12</v>
      </c>
      <c r="S52" s="25">
        <f>MMULT(R52,1.98)</f>
        <v>23.759999999999998</v>
      </c>
      <c r="T52" s="68"/>
      <c r="U52" s="780"/>
    </row>
    <row r="53" spans="1:21" s="151" customFormat="1" ht="18" customHeight="1">
      <c r="A53" s="1340"/>
      <c r="B53" s="186" t="s">
        <v>23</v>
      </c>
      <c r="C53" s="1066" t="s">
        <v>18</v>
      </c>
      <c r="D53" s="1058" t="s">
        <v>36</v>
      </c>
      <c r="E53" s="1067">
        <f t="shared" si="5"/>
        <v>5</v>
      </c>
      <c r="F53" s="1074">
        <f>SUM(K53,M53,O53,Q53,S53)</f>
        <v>9.9</v>
      </c>
      <c r="G53" s="201">
        <v>75000</v>
      </c>
      <c r="H53" s="1069" t="s">
        <v>169</v>
      </c>
      <c r="I53" s="1070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1"/>
      <c r="R53" s="779">
        <v>5</v>
      </c>
      <c r="S53" s="25">
        <f>MMULT(R53,1.98)</f>
        <v>9.9</v>
      </c>
      <c r="T53" s="68"/>
      <c r="U53" s="780"/>
    </row>
    <row r="54" spans="1:21" s="151" customFormat="1" ht="18" customHeight="1">
      <c r="A54" s="1340"/>
      <c r="B54" s="186" t="s">
        <v>23</v>
      </c>
      <c r="C54" s="1066" t="s">
        <v>203</v>
      </c>
      <c r="D54" s="1075" t="s">
        <v>39</v>
      </c>
      <c r="E54" s="1067">
        <f t="shared" si="5"/>
        <v>2</v>
      </c>
      <c r="F54" s="1074">
        <f t="shared" si="3"/>
        <v>3.8</v>
      </c>
      <c r="G54" s="201">
        <v>98000</v>
      </c>
      <c r="H54" s="1069" t="s">
        <v>126</v>
      </c>
      <c r="I54" s="1070" t="s">
        <v>17</v>
      </c>
      <c r="J54" s="153">
        <f t="shared" si="4"/>
        <v>372400</v>
      </c>
      <c r="K54" s="514"/>
      <c r="L54" s="111"/>
      <c r="M54" s="22"/>
      <c r="N54" s="23"/>
      <c r="O54" s="24"/>
      <c r="P54" s="140"/>
      <c r="Q54" s="771"/>
      <c r="R54" s="781">
        <v>2</v>
      </c>
      <c r="S54" s="86">
        <f>MMULT(R54,1.9)</f>
        <v>3.8</v>
      </c>
      <c r="T54" s="68"/>
      <c r="U54" s="780" t="s">
        <v>71</v>
      </c>
    </row>
    <row r="55" spans="1:21" s="20" customFormat="1" ht="18" customHeight="1">
      <c r="A55" s="1340"/>
      <c r="B55" s="187" t="s">
        <v>51</v>
      </c>
      <c r="C55" s="1066" t="s">
        <v>18</v>
      </c>
      <c r="D55" s="1076"/>
      <c r="E55" s="1067">
        <f t="shared" si="5"/>
        <v>7</v>
      </c>
      <c r="F55" s="1074">
        <f t="shared" si="3"/>
        <v>12.46</v>
      </c>
      <c r="G55" s="1006">
        <v>79000</v>
      </c>
      <c r="H55" s="1069" t="s">
        <v>177</v>
      </c>
      <c r="I55" s="1070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2"/>
      <c r="R55" s="779">
        <v>7</v>
      </c>
      <c r="S55" s="25">
        <f>MMULT(R55,1.78)</f>
        <v>12.46</v>
      </c>
      <c r="T55" s="68"/>
      <c r="U55" s="780"/>
    </row>
    <row r="56" spans="1:21" s="151" customFormat="1" ht="18" customHeight="1">
      <c r="A56" s="1340"/>
      <c r="B56" s="187" t="s">
        <v>51</v>
      </c>
      <c r="C56" s="1063" t="s">
        <v>43</v>
      </c>
      <c r="D56" s="1071" t="s">
        <v>33</v>
      </c>
      <c r="E56" s="1067"/>
      <c r="F56" s="1073">
        <v>9</v>
      </c>
      <c r="G56" s="284">
        <v>98000</v>
      </c>
      <c r="H56" s="1077"/>
      <c r="I56" s="1070" t="s">
        <v>17</v>
      </c>
      <c r="J56" s="153"/>
      <c r="K56" s="93"/>
      <c r="L56" s="412"/>
      <c r="M56" s="22"/>
      <c r="N56" s="23"/>
      <c r="O56" s="24"/>
      <c r="P56" s="21"/>
      <c r="Q56" s="772"/>
      <c r="R56" s="779"/>
      <c r="S56" s="25"/>
      <c r="T56" s="68"/>
      <c r="U56" s="780"/>
    </row>
    <row r="57" spans="1:21" s="151" customFormat="1" ht="18" customHeight="1">
      <c r="A57" s="1340"/>
      <c r="B57" s="187" t="s">
        <v>24</v>
      </c>
      <c r="C57" s="1063" t="s">
        <v>43</v>
      </c>
      <c r="D57" s="1078" t="s">
        <v>56</v>
      </c>
      <c r="E57" s="1067"/>
      <c r="F57" s="1073">
        <v>16</v>
      </c>
      <c r="G57" s="1007">
        <v>98000</v>
      </c>
      <c r="H57" s="1065" t="s">
        <v>189</v>
      </c>
      <c r="I57" s="1070" t="s">
        <v>190</v>
      </c>
      <c r="J57" s="153"/>
      <c r="K57" s="93"/>
      <c r="L57" s="412"/>
      <c r="M57" s="22"/>
      <c r="N57" s="23"/>
      <c r="O57" s="24"/>
      <c r="P57" s="21"/>
      <c r="Q57" s="772"/>
      <c r="R57" s="779"/>
      <c r="S57" s="25"/>
      <c r="T57" s="68"/>
      <c r="U57" s="780"/>
    </row>
    <row r="58" spans="1:21" s="151" customFormat="1" ht="18" customHeight="1">
      <c r="A58" s="1340"/>
      <c r="B58" s="187" t="s">
        <v>24</v>
      </c>
      <c r="C58" s="1063" t="s">
        <v>43</v>
      </c>
      <c r="D58" s="1071" t="s">
        <v>33</v>
      </c>
      <c r="E58" s="1067"/>
      <c r="F58" s="1073">
        <v>16</v>
      </c>
      <c r="G58" s="1007">
        <v>98000</v>
      </c>
      <c r="H58" s="1065" t="s">
        <v>189</v>
      </c>
      <c r="I58" s="1070" t="s">
        <v>17</v>
      </c>
      <c r="J58" s="153"/>
      <c r="K58" s="93"/>
      <c r="L58" s="412"/>
      <c r="M58" s="22"/>
      <c r="N58" s="23"/>
      <c r="O58" s="24"/>
      <c r="P58" s="21"/>
      <c r="Q58" s="772"/>
      <c r="R58" s="779"/>
      <c r="S58" s="25"/>
      <c r="T58" s="68"/>
      <c r="U58" s="780"/>
    </row>
    <row r="59" spans="1:21" s="151" customFormat="1" ht="18" customHeight="1">
      <c r="A59" s="1340"/>
      <c r="B59" s="187" t="s">
        <v>24</v>
      </c>
      <c r="C59" s="1066" t="s">
        <v>203</v>
      </c>
      <c r="D59" s="1079" t="s">
        <v>38</v>
      </c>
      <c r="E59" s="1067">
        <f t="shared" si="5"/>
        <v>4</v>
      </c>
      <c r="F59" s="1074">
        <f t="shared" si="3"/>
        <v>8</v>
      </c>
      <c r="G59" s="201">
        <v>95000</v>
      </c>
      <c r="H59" s="1069"/>
      <c r="I59" s="1070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2"/>
      <c r="R59" s="781">
        <v>4</v>
      </c>
      <c r="S59" s="86">
        <f>MMULT(R59,2)</f>
        <v>8</v>
      </c>
      <c r="T59" s="68"/>
      <c r="U59" s="780" t="s">
        <v>122</v>
      </c>
    </row>
    <row r="60" spans="1:21" s="151" customFormat="1" ht="18" customHeight="1">
      <c r="A60" s="1340"/>
      <c r="B60" s="785" t="s">
        <v>24</v>
      </c>
      <c r="C60" s="1057" t="s">
        <v>203</v>
      </c>
      <c r="D60" s="1058" t="s">
        <v>38</v>
      </c>
      <c r="E60" s="1080">
        <f>SUM(R60,P60,N60,L60,U60)</f>
        <v>1</v>
      </c>
      <c r="F60" s="1068">
        <f>SUM(K60,M60,O60,Q60,S60)</f>
        <v>1.5</v>
      </c>
      <c r="G60" s="516">
        <v>69000</v>
      </c>
      <c r="H60" s="1061" t="s">
        <v>168</v>
      </c>
      <c r="I60" s="1062" t="s">
        <v>17</v>
      </c>
      <c r="J60" s="141">
        <f>MMULT(F60,G60)</f>
        <v>103500</v>
      </c>
      <c r="K60" s="786"/>
      <c r="L60" s="787"/>
      <c r="M60" s="788"/>
      <c r="N60" s="789"/>
      <c r="O60" s="790"/>
      <c r="P60" s="234"/>
      <c r="Q60" s="770"/>
      <c r="R60" s="778">
        <v>1</v>
      </c>
      <c r="S60" s="518">
        <f>MMULT(R60,1.5)</f>
        <v>1.5</v>
      </c>
      <c r="T60" s="519"/>
      <c r="U60" s="287"/>
    </row>
    <row r="61" spans="1:21" s="20" customFormat="1" ht="18" customHeight="1" thickBot="1">
      <c r="A61" s="1341"/>
      <c r="B61" s="992" t="s">
        <v>21</v>
      </c>
      <c r="C61" s="1081" t="s">
        <v>18</v>
      </c>
      <c r="D61" s="1082"/>
      <c r="E61" s="1083">
        <f t="shared" si="5"/>
        <v>2</v>
      </c>
      <c r="F61" s="1084">
        <f t="shared" si="3"/>
        <v>3</v>
      </c>
      <c r="G61" s="993">
        <v>75000</v>
      </c>
      <c r="H61" s="1085" t="s">
        <v>178</v>
      </c>
      <c r="I61" s="1086" t="s">
        <v>17</v>
      </c>
      <c r="J61" s="44">
        <f t="shared" si="6"/>
        <v>225000</v>
      </c>
      <c r="K61" s="342"/>
      <c r="L61" s="490"/>
      <c r="M61" s="491"/>
      <c r="N61" s="492"/>
      <c r="O61" s="493"/>
      <c r="P61" s="494"/>
      <c r="Q61" s="773"/>
      <c r="R61" s="782">
        <v>2</v>
      </c>
      <c r="S61" s="783">
        <f>MMULT(R61,1.5)</f>
        <v>3</v>
      </c>
      <c r="T61" s="495"/>
      <c r="U61" s="784"/>
    </row>
    <row r="62" spans="1:21" s="151" customFormat="1" ht="18" customHeight="1" thickBot="1">
      <c r="A62" s="1258">
        <v>630</v>
      </c>
      <c r="B62" s="994" t="s">
        <v>38</v>
      </c>
      <c r="C62" s="998" t="s">
        <v>43</v>
      </c>
      <c r="D62" s="999" t="s">
        <v>33</v>
      </c>
      <c r="E62" s="995"/>
      <c r="F62" s="206">
        <v>22</v>
      </c>
      <c r="G62" s="996">
        <v>105000</v>
      </c>
      <c r="H62" s="1000" t="s">
        <v>189</v>
      </c>
      <c r="I62" s="454" t="s">
        <v>190</v>
      </c>
      <c r="J62" s="44"/>
      <c r="K62" s="342"/>
      <c r="L62" s="490"/>
      <c r="M62" s="491"/>
      <c r="N62" s="492"/>
      <c r="O62" s="493"/>
      <c r="P62" s="494"/>
      <c r="Q62" s="773"/>
      <c r="R62" s="991"/>
      <c r="S62" s="783"/>
      <c r="T62" s="495"/>
      <c r="U62" s="784"/>
    </row>
    <row r="63" spans="1:21" s="151" customFormat="1" ht="18" customHeight="1">
      <c r="A63" s="1259"/>
      <c r="B63" s="187" t="s">
        <v>49</v>
      </c>
      <c r="C63" s="925" t="s">
        <v>41</v>
      </c>
      <c r="D63" s="997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1" t="s">
        <v>183</v>
      </c>
      <c r="I63" s="450" t="s">
        <v>17</v>
      </c>
      <c r="J63" s="823">
        <f>MMULT(F63,G63)</f>
        <v>700000</v>
      </c>
      <c r="K63" s="824"/>
      <c r="L63" s="825"/>
      <c r="M63" s="833"/>
      <c r="N63" s="826"/>
      <c r="O63" s="827"/>
      <c r="P63" s="828"/>
      <c r="Q63" s="834"/>
      <c r="R63" s="831">
        <v>2</v>
      </c>
      <c r="S63" s="832">
        <v>5</v>
      </c>
      <c r="T63" s="829"/>
      <c r="U63" s="830" t="s">
        <v>122</v>
      </c>
    </row>
    <row r="64" spans="1:21" s="151" customFormat="1" ht="18" customHeight="1">
      <c r="A64" s="1259"/>
      <c r="B64" s="187" t="s">
        <v>20</v>
      </c>
      <c r="C64" s="926" t="s">
        <v>41</v>
      </c>
      <c r="D64" s="969" t="s">
        <v>33</v>
      </c>
      <c r="E64" s="167"/>
      <c r="F64" s="80">
        <v>66</v>
      </c>
      <c r="G64" s="203">
        <v>99000</v>
      </c>
      <c r="H64" s="935" t="s">
        <v>189</v>
      </c>
      <c r="I64" s="450" t="s">
        <v>17</v>
      </c>
      <c r="J64" s="153"/>
      <c r="K64" s="93"/>
      <c r="L64" s="413"/>
      <c r="M64" s="932"/>
      <c r="N64" s="23"/>
      <c r="O64" s="24"/>
      <c r="P64" s="21"/>
      <c r="Q64" s="933"/>
      <c r="R64" s="934"/>
      <c r="S64" s="86"/>
      <c r="T64" s="68"/>
      <c r="U64" s="780"/>
    </row>
    <row r="65" spans="1:21" s="20" customFormat="1" ht="18" customHeight="1">
      <c r="A65" s="1259"/>
      <c r="B65" s="188">
        <v>12</v>
      </c>
      <c r="C65" s="926" t="s">
        <v>41</v>
      </c>
      <c r="D65" s="968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1" t="s">
        <v>184</v>
      </c>
      <c r="I65" s="450" t="s">
        <v>17</v>
      </c>
      <c r="J65" s="153">
        <f t="shared" si="6"/>
        <v>1936000.0000000002</v>
      </c>
      <c r="K65" s="93"/>
      <c r="L65" s="647"/>
      <c r="M65" s="817"/>
      <c r="N65" s="818"/>
      <c r="O65" s="248"/>
      <c r="P65" s="36"/>
      <c r="Q65" s="819"/>
      <c r="R65" s="820">
        <v>8</v>
      </c>
      <c r="S65" s="821">
        <f>MMULT(R65,2.2)</f>
        <v>17.600000000000001</v>
      </c>
      <c r="T65" s="69"/>
      <c r="U65" s="822"/>
    </row>
    <row r="66" spans="1:21" s="151" customFormat="1" ht="18" customHeight="1">
      <c r="A66" s="1259"/>
      <c r="B66" s="959" t="s">
        <v>52</v>
      </c>
      <c r="C66" s="928" t="s">
        <v>43</v>
      </c>
      <c r="D66" s="969" t="s">
        <v>33</v>
      </c>
      <c r="E66" s="352"/>
      <c r="F66" s="200">
        <v>25</v>
      </c>
      <c r="G66" s="1169">
        <v>97000</v>
      </c>
      <c r="H66" s="935" t="s">
        <v>189</v>
      </c>
      <c r="I66" s="451" t="s">
        <v>190</v>
      </c>
      <c r="J66" s="44"/>
      <c r="K66" s="342"/>
      <c r="L66" s="657"/>
      <c r="M66" s="506"/>
      <c r="N66" s="960"/>
      <c r="O66" s="914"/>
      <c r="P66" s="952"/>
      <c r="Q66" s="961"/>
      <c r="R66" s="355"/>
      <c r="S66" s="343"/>
      <c r="T66" s="722"/>
      <c r="U66" s="183"/>
    </row>
    <row r="67" spans="1:21" s="151" customFormat="1" ht="18" customHeight="1">
      <c r="A67" s="1259"/>
      <c r="B67" s="444" t="s">
        <v>23</v>
      </c>
      <c r="C67" s="927" t="s">
        <v>41</v>
      </c>
      <c r="D67" s="969" t="s">
        <v>33</v>
      </c>
      <c r="E67" s="170">
        <f>SUM(R67,P67,N67,L67)</f>
        <v>2</v>
      </c>
      <c r="F67" s="81">
        <f>SUM(K67,M67,O67,Q67,S67)</f>
        <v>3.6</v>
      </c>
      <c r="G67" s="1170">
        <v>98000</v>
      </c>
      <c r="H67" s="1002" t="s">
        <v>176</v>
      </c>
      <c r="I67" s="452" t="s">
        <v>17</v>
      </c>
      <c r="J67" s="919">
        <f t="shared" si="6"/>
        <v>352800</v>
      </c>
      <c r="K67" s="342"/>
      <c r="L67" s="634"/>
      <c r="M67" s="506"/>
      <c r="N67" s="353"/>
      <c r="O67" s="250"/>
      <c r="P67" s="249"/>
      <c r="Q67" s="354"/>
      <c r="R67" s="355">
        <v>2</v>
      </c>
      <c r="S67" s="343">
        <f>MMULT(R67,1.8)</f>
        <v>3.6</v>
      </c>
      <c r="T67" s="722"/>
      <c r="U67" s="183" t="s">
        <v>122</v>
      </c>
    </row>
    <row r="68" spans="1:21" s="151" customFormat="1" ht="18" customHeight="1">
      <c r="A68" s="1259"/>
      <c r="B68" s="188" t="s">
        <v>23</v>
      </c>
      <c r="C68" s="928" t="s">
        <v>43</v>
      </c>
      <c r="D68" s="970" t="s">
        <v>69</v>
      </c>
      <c r="E68" s="352"/>
      <c r="F68" s="200">
        <v>40</v>
      </c>
      <c r="G68" s="1169">
        <v>105000</v>
      </c>
      <c r="H68" s="935" t="s">
        <v>189</v>
      </c>
      <c r="I68" s="451" t="s">
        <v>190</v>
      </c>
      <c r="J68" s="44"/>
      <c r="K68" s="342"/>
      <c r="L68" s="634"/>
      <c r="M68" s="506"/>
      <c r="N68" s="353"/>
      <c r="O68" s="250"/>
      <c r="P68" s="249"/>
      <c r="Q68" s="354"/>
      <c r="R68" s="355"/>
      <c r="S68" s="343"/>
      <c r="T68" s="722"/>
      <c r="U68" s="183"/>
    </row>
    <row r="69" spans="1:21" s="20" customFormat="1" ht="18" customHeight="1">
      <c r="A69" s="1259"/>
      <c r="B69" s="189">
        <v>9</v>
      </c>
      <c r="C69" s="929" t="s">
        <v>41</v>
      </c>
      <c r="D69" s="971" t="s">
        <v>38</v>
      </c>
      <c r="E69" s="170">
        <f t="shared" si="7"/>
        <v>1</v>
      </c>
      <c r="F69" s="81">
        <f t="shared" si="3"/>
        <v>1.65</v>
      </c>
      <c r="G69" s="1170">
        <v>100000</v>
      </c>
      <c r="H69" s="1003" t="s">
        <v>128</v>
      </c>
      <c r="I69" s="452" t="s">
        <v>17</v>
      </c>
      <c r="J69" s="66">
        <f t="shared" si="6"/>
        <v>165000</v>
      </c>
      <c r="K69" s="94"/>
      <c r="L69" s="635"/>
      <c r="M69" s="507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259"/>
      <c r="B70" s="678" t="s">
        <v>24</v>
      </c>
      <c r="C70" s="930" t="s">
        <v>43</v>
      </c>
      <c r="D70" s="967" t="s">
        <v>38</v>
      </c>
      <c r="E70" s="220">
        <f>SUM(R70,P70,N70,L70)</f>
        <v>4</v>
      </c>
      <c r="F70" s="198">
        <f>SUM(K70,M70,O70,Q70,S70)</f>
        <v>6.32</v>
      </c>
      <c r="G70" s="1007">
        <v>97000</v>
      </c>
      <c r="H70" s="935" t="s">
        <v>189</v>
      </c>
      <c r="I70" s="453" t="s">
        <v>17</v>
      </c>
      <c r="J70" s="159">
        <f>MMULT(F70,G70)</f>
        <v>613040</v>
      </c>
      <c r="K70" s="221"/>
      <c r="L70" s="636"/>
      <c r="M70" s="508"/>
      <c r="N70" s="679"/>
      <c r="O70" s="131"/>
      <c r="P70" s="130"/>
      <c r="Q70" s="132"/>
      <c r="R70" s="680">
        <v>4</v>
      </c>
      <c r="S70" s="681">
        <f>MMULT(R70,1.58)</f>
        <v>6.32</v>
      </c>
      <c r="T70" s="222"/>
      <c r="U70" s="212" t="s">
        <v>71</v>
      </c>
    </row>
    <row r="71" spans="1:21" s="151" customFormat="1" ht="18" customHeight="1">
      <c r="A71" s="1259"/>
      <c r="B71" s="678" t="s">
        <v>24</v>
      </c>
      <c r="C71" s="930" t="s">
        <v>43</v>
      </c>
      <c r="D71" s="967" t="s">
        <v>56</v>
      </c>
      <c r="E71" s="220">
        <v>9</v>
      </c>
      <c r="F71" s="198">
        <v>15</v>
      </c>
      <c r="G71" s="1007">
        <v>97000</v>
      </c>
      <c r="H71" s="935" t="s">
        <v>189</v>
      </c>
      <c r="I71" s="453" t="s">
        <v>190</v>
      </c>
      <c r="J71" s="159"/>
      <c r="K71" s="221"/>
      <c r="L71" s="636"/>
      <c r="M71" s="508"/>
      <c r="N71" s="679"/>
      <c r="O71" s="131"/>
      <c r="P71" s="130"/>
      <c r="Q71" s="132"/>
      <c r="R71" s="680"/>
      <c r="S71" s="681"/>
      <c r="T71" s="222"/>
      <c r="U71" s="212"/>
    </row>
    <row r="72" spans="1:21" s="151" customFormat="1" ht="18" customHeight="1">
      <c r="A72" s="1259"/>
      <c r="B72" s="444" t="s">
        <v>24</v>
      </c>
      <c r="C72" s="930" t="s">
        <v>67</v>
      </c>
      <c r="D72" s="967" t="s">
        <v>36</v>
      </c>
      <c r="E72" s="791">
        <f t="shared" si="7"/>
        <v>1</v>
      </c>
      <c r="F72" s="198">
        <f t="shared" si="3"/>
        <v>1.3</v>
      </c>
      <c r="G72" s="1007">
        <v>69000</v>
      </c>
      <c r="H72" s="1004" t="s">
        <v>94</v>
      </c>
      <c r="I72" s="453" t="s">
        <v>17</v>
      </c>
      <c r="J72" s="159">
        <f t="shared" si="6"/>
        <v>89700</v>
      </c>
      <c r="K72" s="221"/>
      <c r="L72" s="636"/>
      <c r="M72" s="508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259"/>
      <c r="B73" s="194" t="s">
        <v>24</v>
      </c>
      <c r="C73" s="948" t="s">
        <v>43</v>
      </c>
      <c r="D73" s="965" t="s">
        <v>69</v>
      </c>
      <c r="E73" s="917"/>
      <c r="F73" s="762">
        <v>9</v>
      </c>
      <c r="G73" s="284">
        <v>105000</v>
      </c>
      <c r="H73" s="465" t="s">
        <v>189</v>
      </c>
      <c r="I73" s="449" t="s">
        <v>17</v>
      </c>
      <c r="J73" s="918"/>
      <c r="K73" s="342"/>
      <c r="L73" s="634"/>
      <c r="M73" s="506"/>
      <c r="N73" s="913"/>
      <c r="O73" s="914"/>
      <c r="P73" s="249"/>
      <c r="Q73" s="838"/>
      <c r="R73" s="915"/>
      <c r="S73" s="721"/>
      <c r="T73" s="916"/>
      <c r="U73" s="183"/>
    </row>
    <row r="74" spans="1:21" s="151" customFormat="1" ht="18" customHeight="1" thickBot="1">
      <c r="A74" s="1260"/>
      <c r="B74" s="500" t="s">
        <v>24</v>
      </c>
      <c r="C74" s="931" t="s">
        <v>43</v>
      </c>
      <c r="D74" s="972" t="s">
        <v>69</v>
      </c>
      <c r="E74" s="501">
        <f t="shared" si="7"/>
        <v>26</v>
      </c>
      <c r="F74" s="214">
        <f t="shared" si="3"/>
        <v>33.800000000000004</v>
      </c>
      <c r="G74" s="899">
        <v>96000</v>
      </c>
      <c r="H74" s="502" t="s">
        <v>61</v>
      </c>
      <c r="I74" s="455" t="s">
        <v>17</v>
      </c>
      <c r="J74" s="215">
        <f t="shared" si="6"/>
        <v>3244800.0000000005</v>
      </c>
      <c r="K74" s="503"/>
      <c r="L74" s="637"/>
      <c r="M74" s="509"/>
      <c r="N74" s="521"/>
      <c r="O74" s="522"/>
      <c r="P74" s="253"/>
      <c r="Q74" s="254"/>
      <c r="R74" s="523">
        <v>26</v>
      </c>
      <c r="S74" s="255">
        <f>MMULT(R74,1.3)</f>
        <v>33.800000000000004</v>
      </c>
      <c r="T74" s="504"/>
      <c r="U74" s="505"/>
    </row>
    <row r="75" spans="1:21" s="151" customFormat="1" ht="18" customHeight="1">
      <c r="A75" s="1278">
        <v>530</v>
      </c>
      <c r="B75" s="694" t="s">
        <v>38</v>
      </c>
      <c r="C75" s="1087" t="s">
        <v>43</v>
      </c>
      <c r="D75" s="1056" t="s">
        <v>33</v>
      </c>
      <c r="E75" s="1088">
        <f>SUM(R75,P75,N75,L75)</f>
        <v>2</v>
      </c>
      <c r="F75" s="1089">
        <f>SUM(K75,M75,O75,Q75,S75)</f>
        <v>5.78</v>
      </c>
      <c r="G75" s="1171">
        <v>110000</v>
      </c>
      <c r="H75" s="1090" t="s">
        <v>145</v>
      </c>
      <c r="I75" s="1091" t="s">
        <v>17</v>
      </c>
      <c r="J75" s="224">
        <f>MMULT(F75,G75)</f>
        <v>635800</v>
      </c>
      <c r="K75" s="261"/>
      <c r="L75" s="651"/>
      <c r="M75" s="703"/>
      <c r="N75" s="691"/>
      <c r="O75" s="692"/>
      <c r="P75" s="693"/>
      <c r="Q75" s="245"/>
      <c r="R75" s="702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279"/>
      <c r="B76" s="695">
        <v>16</v>
      </c>
      <c r="C76" s="1087" t="s">
        <v>67</v>
      </c>
      <c r="D76" s="1064" t="s">
        <v>211</v>
      </c>
      <c r="E76" s="1092">
        <f t="shared" si="7"/>
        <v>4</v>
      </c>
      <c r="F76" s="1073">
        <f t="shared" ref="F76:F93" si="8">SUM(K76,M76,O76,Q76,S76)</f>
        <v>8.8000000000000007</v>
      </c>
      <c r="G76" s="203">
        <v>79000</v>
      </c>
      <c r="H76" s="1093" t="s">
        <v>144</v>
      </c>
      <c r="I76" s="1070" t="s">
        <v>17</v>
      </c>
      <c r="J76" s="153">
        <f t="shared" ref="J76:J98" si="9">MMULT(F76,G76)</f>
        <v>695200</v>
      </c>
      <c r="K76" s="93"/>
      <c r="L76" s="638"/>
      <c r="M76" s="154"/>
      <c r="N76" s="496"/>
      <c r="O76" s="184"/>
      <c r="P76" s="36"/>
      <c r="Q76" s="42"/>
      <c r="R76" s="497">
        <v>4</v>
      </c>
      <c r="S76" s="498">
        <f>MMULT(R76,2.2)</f>
        <v>8.8000000000000007</v>
      </c>
      <c r="T76" s="499"/>
      <c r="U76" s="109"/>
    </row>
    <row r="77" spans="1:21" s="151" customFormat="1" ht="18" customHeight="1">
      <c r="A77" s="1279"/>
      <c r="B77" s="842" t="s">
        <v>49</v>
      </c>
      <c r="C77" s="1087" t="s">
        <v>43</v>
      </c>
      <c r="D77" s="1079" t="s">
        <v>33</v>
      </c>
      <c r="E77" s="1094"/>
      <c r="F77" s="1095">
        <v>10</v>
      </c>
      <c r="G77" s="1007">
        <v>110000</v>
      </c>
      <c r="H77" s="1023" t="s">
        <v>189</v>
      </c>
      <c r="I77" s="1096" t="s">
        <v>17</v>
      </c>
      <c r="J77" s="44"/>
      <c r="K77" s="342"/>
      <c r="L77" s="949"/>
      <c r="M77" s="677"/>
      <c r="N77" s="950"/>
      <c r="O77" s="951"/>
      <c r="P77" s="952"/>
      <c r="Q77" s="953"/>
      <c r="R77" s="915"/>
      <c r="S77" s="954"/>
      <c r="T77" s="955"/>
      <c r="U77" s="183"/>
    </row>
    <row r="78" spans="1:21" s="151" customFormat="1" ht="18" customHeight="1">
      <c r="A78" s="1279"/>
      <c r="B78" s="842">
        <v>12</v>
      </c>
      <c r="C78" s="1097" t="s">
        <v>203</v>
      </c>
      <c r="D78" s="1064" t="s">
        <v>46</v>
      </c>
      <c r="E78" s="1094"/>
      <c r="F78" s="1095">
        <f>SUM(K78,M78,O78,Q78,S78)</f>
        <v>6.7480000000000002</v>
      </c>
      <c r="G78" s="1007">
        <v>85000</v>
      </c>
      <c r="H78" s="1065"/>
      <c r="I78" s="1096" t="s">
        <v>17</v>
      </c>
      <c r="J78" s="159">
        <f>MMULT(F78,G78)</f>
        <v>573580</v>
      </c>
      <c r="K78" s="221"/>
      <c r="L78" s="843"/>
      <c r="M78" s="844"/>
      <c r="N78" s="845"/>
      <c r="O78" s="846"/>
      <c r="P78" s="163"/>
      <c r="Q78" s="847"/>
      <c r="R78" s="223"/>
      <c r="S78" s="848">
        <v>6.7480000000000002</v>
      </c>
      <c r="T78" s="849"/>
      <c r="U78" s="212"/>
    </row>
    <row r="79" spans="1:21" s="20" customFormat="1" ht="18" customHeight="1">
      <c r="A79" s="1279"/>
      <c r="B79" s="695">
        <v>12</v>
      </c>
      <c r="C79" s="1087" t="s">
        <v>203</v>
      </c>
      <c r="D79" s="1079" t="s">
        <v>46</v>
      </c>
      <c r="E79" s="1092">
        <f t="shared" si="7"/>
        <v>2</v>
      </c>
      <c r="F79" s="1073">
        <f t="shared" si="8"/>
        <v>2.7360000000000002</v>
      </c>
      <c r="G79" s="203">
        <v>85000</v>
      </c>
      <c r="H79" s="1093" t="s">
        <v>86</v>
      </c>
      <c r="I79" s="1070" t="s">
        <v>17</v>
      </c>
      <c r="J79" s="153">
        <f t="shared" si="9"/>
        <v>232560.00000000003</v>
      </c>
      <c r="K79" s="93"/>
      <c r="L79" s="639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279"/>
      <c r="B80" s="695" t="s">
        <v>20</v>
      </c>
      <c r="C80" s="1087" t="s">
        <v>43</v>
      </c>
      <c r="D80" s="1079" t="s">
        <v>33</v>
      </c>
      <c r="E80" s="1092">
        <v>8</v>
      </c>
      <c r="F80" s="1073">
        <v>10</v>
      </c>
      <c r="G80" s="203">
        <v>97000</v>
      </c>
      <c r="H80" s="1023" t="s">
        <v>189</v>
      </c>
      <c r="I80" s="1070" t="s">
        <v>17</v>
      </c>
      <c r="J80" s="153">
        <f t="shared" si="9"/>
        <v>970000</v>
      </c>
      <c r="K80" s="93"/>
      <c r="L80" s="639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279"/>
      <c r="B81" s="695" t="s">
        <v>20</v>
      </c>
      <c r="C81" s="1087" t="s">
        <v>43</v>
      </c>
      <c r="D81" s="1079" t="s">
        <v>39</v>
      </c>
      <c r="E81" s="1092">
        <f>SUM(R81,P81,N81,L81)</f>
        <v>2</v>
      </c>
      <c r="F81" s="1073">
        <f>SUM(K81,M81,O81,Q81,S81)</f>
        <v>3.52</v>
      </c>
      <c r="G81" s="203">
        <v>97000</v>
      </c>
      <c r="H81" s="1093" t="s">
        <v>150</v>
      </c>
      <c r="I81" s="1070" t="s">
        <v>17</v>
      </c>
      <c r="J81" s="153">
        <f>MMULT(F81,G81)</f>
        <v>341440</v>
      </c>
      <c r="K81" s="93"/>
      <c r="L81" s="640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279"/>
      <c r="B82" s="695" t="s">
        <v>20</v>
      </c>
      <c r="C82" s="1087" t="s">
        <v>203</v>
      </c>
      <c r="D82" s="1079" t="s">
        <v>38</v>
      </c>
      <c r="E82" s="1092">
        <f t="shared" si="7"/>
        <v>10</v>
      </c>
      <c r="F82" s="1073">
        <f t="shared" si="8"/>
        <v>18.400000000000002</v>
      </c>
      <c r="G82" s="203">
        <v>85000</v>
      </c>
      <c r="H82" s="1093" t="s">
        <v>146</v>
      </c>
      <c r="I82" s="1070" t="s">
        <v>17</v>
      </c>
      <c r="J82" s="153">
        <f t="shared" si="9"/>
        <v>1564000.0000000002</v>
      </c>
      <c r="K82" s="93"/>
      <c r="L82" s="641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279"/>
      <c r="B83" s="695" t="s">
        <v>20</v>
      </c>
      <c r="C83" s="1087" t="s">
        <v>203</v>
      </c>
      <c r="D83" s="1079" t="s">
        <v>56</v>
      </c>
      <c r="E83" s="1092">
        <f>SUM(R83,P83,N83,L83)</f>
        <v>1</v>
      </c>
      <c r="F83" s="1073">
        <f>SUM(K83,M83,O83,Q83,S83)</f>
        <v>1.84</v>
      </c>
      <c r="G83" s="203">
        <v>85000</v>
      </c>
      <c r="H83" s="1093">
        <v>11.65</v>
      </c>
      <c r="I83" s="1070" t="s">
        <v>17</v>
      </c>
      <c r="J83" s="153">
        <f>MMULT(F83,G83)</f>
        <v>156400</v>
      </c>
      <c r="K83" s="93"/>
      <c r="L83" s="642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279"/>
      <c r="B84" s="695" t="s">
        <v>20</v>
      </c>
      <c r="C84" s="1087" t="s">
        <v>43</v>
      </c>
      <c r="D84" s="1079" t="s">
        <v>202</v>
      </c>
      <c r="E84" s="1092"/>
      <c r="F84" s="1073">
        <v>10</v>
      </c>
      <c r="G84" s="203">
        <v>97000</v>
      </c>
      <c r="H84" s="1093" t="s">
        <v>201</v>
      </c>
      <c r="I84" s="1070" t="s">
        <v>190</v>
      </c>
      <c r="J84" s="153"/>
      <c r="K84" s="93"/>
      <c r="L84" s="642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279"/>
      <c r="B85" s="695" t="s">
        <v>23</v>
      </c>
      <c r="C85" s="1087" t="s">
        <v>41</v>
      </c>
      <c r="D85" s="1079" t="s">
        <v>69</v>
      </c>
      <c r="E85" s="1092">
        <f t="shared" si="7"/>
        <v>3</v>
      </c>
      <c r="F85" s="1073">
        <f t="shared" si="8"/>
        <v>4.59</v>
      </c>
      <c r="G85" s="203">
        <v>94000</v>
      </c>
      <c r="H85" s="1093" t="s">
        <v>148</v>
      </c>
      <c r="I85" s="1070" t="s">
        <v>17</v>
      </c>
      <c r="J85" s="153">
        <f t="shared" si="9"/>
        <v>431460</v>
      </c>
      <c r="K85" s="93"/>
      <c r="L85" s="636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279"/>
      <c r="B86" s="695" t="s">
        <v>23</v>
      </c>
      <c r="C86" s="1087" t="s">
        <v>41</v>
      </c>
      <c r="D86" s="1079" t="s">
        <v>147</v>
      </c>
      <c r="E86" s="1092">
        <f t="shared" ref="E86:E96" si="10">SUM(R86,P86,N86,L86)</f>
        <v>13</v>
      </c>
      <c r="F86" s="1073">
        <f>SUM(K86,M86,O86,Q86,S86)</f>
        <v>19.5</v>
      </c>
      <c r="G86" s="203">
        <v>94000</v>
      </c>
      <c r="H86" s="1093" t="s">
        <v>174</v>
      </c>
      <c r="I86" s="1070" t="s">
        <v>17</v>
      </c>
      <c r="J86" s="153">
        <f>MMULT(F86,G86)</f>
        <v>1833000</v>
      </c>
      <c r="K86" s="93"/>
      <c r="L86" s="674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279"/>
      <c r="B87" s="695" t="s">
        <v>23</v>
      </c>
      <c r="C87" s="1087" t="s">
        <v>41</v>
      </c>
      <c r="D87" s="1079" t="s">
        <v>38</v>
      </c>
      <c r="E87" s="1092">
        <f t="shared" si="10"/>
        <v>8</v>
      </c>
      <c r="F87" s="1073">
        <f t="shared" si="8"/>
        <v>9.6</v>
      </c>
      <c r="G87" s="203">
        <v>82000</v>
      </c>
      <c r="H87" s="1093" t="s">
        <v>149</v>
      </c>
      <c r="I87" s="1070" t="s">
        <v>17</v>
      </c>
      <c r="J87" s="153">
        <f t="shared" si="9"/>
        <v>787200</v>
      </c>
      <c r="K87" s="93"/>
      <c r="L87" s="639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279"/>
      <c r="B88" s="835" t="s">
        <v>23</v>
      </c>
      <c r="C88" s="1097" t="s">
        <v>43</v>
      </c>
      <c r="D88" s="1075" t="s">
        <v>69</v>
      </c>
      <c r="E88" s="1098"/>
      <c r="F88" s="1099">
        <v>30</v>
      </c>
      <c r="G88" s="1169">
        <v>97000</v>
      </c>
      <c r="H88" s="1065" t="s">
        <v>189</v>
      </c>
      <c r="I88" s="1100" t="s">
        <v>190</v>
      </c>
      <c r="J88" s="44"/>
      <c r="K88" s="342"/>
      <c r="L88" s="640"/>
      <c r="M88" s="677"/>
      <c r="N88" s="836"/>
      <c r="O88" s="837"/>
      <c r="P88" s="249"/>
      <c r="Q88" s="838"/>
      <c r="R88" s="839"/>
      <c r="S88" s="840"/>
      <c r="T88" s="841"/>
      <c r="U88" s="183"/>
    </row>
    <row r="89" spans="1:21" s="151" customFormat="1" ht="18" customHeight="1">
      <c r="A89" s="1279"/>
      <c r="B89" s="735" t="s">
        <v>23</v>
      </c>
      <c r="C89" s="1101" t="s">
        <v>199</v>
      </c>
      <c r="D89" s="1102" t="s">
        <v>38</v>
      </c>
      <c r="E89" s="1103"/>
      <c r="F89" s="1104">
        <v>27</v>
      </c>
      <c r="G89" s="1170">
        <v>75000</v>
      </c>
      <c r="H89" s="1105"/>
      <c r="I89" s="1106" t="s">
        <v>17</v>
      </c>
      <c r="J89" s="44"/>
      <c r="K89" s="342"/>
      <c r="L89" s="640"/>
      <c r="M89" s="677"/>
      <c r="N89" s="836"/>
      <c r="O89" s="837"/>
      <c r="P89" s="249"/>
      <c r="Q89" s="838"/>
      <c r="R89" s="839"/>
      <c r="S89" s="840"/>
      <c r="T89" s="841"/>
      <c r="U89" s="183"/>
    </row>
    <row r="90" spans="1:21" s="151" customFormat="1" ht="18" customHeight="1">
      <c r="A90" s="1279"/>
      <c r="B90" s="835" t="s">
        <v>51</v>
      </c>
      <c r="C90" s="1107" t="s">
        <v>203</v>
      </c>
      <c r="D90" s="1075" t="s">
        <v>46</v>
      </c>
      <c r="E90" s="1098">
        <f t="shared" si="10"/>
        <v>1</v>
      </c>
      <c r="F90" s="1099">
        <f t="shared" si="8"/>
        <v>1.2689999999999999</v>
      </c>
      <c r="G90" s="1169">
        <v>85000</v>
      </c>
      <c r="H90" s="1077"/>
      <c r="I90" s="1100" t="s">
        <v>17</v>
      </c>
      <c r="J90" s="44">
        <f t="shared" si="9"/>
        <v>107864.99999999999</v>
      </c>
      <c r="K90" s="342"/>
      <c r="L90" s="640"/>
      <c r="M90" s="677"/>
      <c r="N90" s="836"/>
      <c r="O90" s="837"/>
      <c r="P90" s="249"/>
      <c r="Q90" s="838"/>
      <c r="R90" s="839">
        <v>1</v>
      </c>
      <c r="S90" s="840">
        <v>1.2689999999999999</v>
      </c>
      <c r="T90" s="841"/>
      <c r="U90" s="183"/>
    </row>
    <row r="91" spans="1:21" s="151" customFormat="1" ht="18" customHeight="1">
      <c r="A91" s="1279"/>
      <c r="B91" s="735" t="s">
        <v>51</v>
      </c>
      <c r="C91" s="1101" t="s">
        <v>41</v>
      </c>
      <c r="D91" s="1102" t="s">
        <v>38</v>
      </c>
      <c r="E91" s="1103">
        <f t="shared" si="10"/>
        <v>1</v>
      </c>
      <c r="F91" s="1104">
        <f t="shared" si="8"/>
        <v>1.35</v>
      </c>
      <c r="G91" s="1170">
        <v>86000</v>
      </c>
      <c r="H91" s="1105">
        <v>11.65</v>
      </c>
      <c r="I91" s="1106" t="s">
        <v>17</v>
      </c>
      <c r="J91" s="66">
        <f t="shared" si="9"/>
        <v>116100.00000000001</v>
      </c>
      <c r="K91" s="94"/>
      <c r="L91" s="736"/>
      <c r="M91" s="737"/>
      <c r="N91" s="738"/>
      <c r="O91" s="739"/>
      <c r="P91" s="50"/>
      <c r="Q91" s="548"/>
      <c r="R91" s="54">
        <v>1</v>
      </c>
      <c r="S91" s="740">
        <v>1.35</v>
      </c>
      <c r="T91" s="741"/>
      <c r="U91" s="181"/>
    </row>
    <row r="92" spans="1:21" s="151" customFormat="1" ht="18" customHeight="1">
      <c r="A92" s="1279"/>
      <c r="B92" s="842" t="s">
        <v>24</v>
      </c>
      <c r="C92" s="1097" t="s">
        <v>43</v>
      </c>
      <c r="D92" s="1064" t="s">
        <v>56</v>
      </c>
      <c r="E92" s="1094"/>
      <c r="F92" s="1095">
        <v>32</v>
      </c>
      <c r="G92" s="1007">
        <v>97000</v>
      </c>
      <c r="H92" s="1065" t="s">
        <v>189</v>
      </c>
      <c r="I92" s="1096" t="s">
        <v>190</v>
      </c>
      <c r="J92" s="159"/>
      <c r="K92" s="221"/>
      <c r="L92" s="642"/>
      <c r="M92" s="844"/>
      <c r="N92" s="956"/>
      <c r="O92" s="957"/>
      <c r="P92" s="130"/>
      <c r="Q92" s="132"/>
      <c r="R92" s="680"/>
      <c r="S92" s="958"/>
      <c r="T92" s="357"/>
      <c r="U92" s="212"/>
    </row>
    <row r="93" spans="1:21" s="106" customFormat="1" ht="18" customHeight="1">
      <c r="A93" s="1279"/>
      <c r="B93" s="305" t="s">
        <v>24</v>
      </c>
      <c r="C93" s="1097" t="s">
        <v>203</v>
      </c>
      <c r="D93" s="1064" t="s">
        <v>38</v>
      </c>
      <c r="E93" s="1108">
        <f t="shared" si="10"/>
        <v>27</v>
      </c>
      <c r="F93" s="1095">
        <f t="shared" si="8"/>
        <v>33.75</v>
      </c>
      <c r="G93" s="1007">
        <v>85000</v>
      </c>
      <c r="H93" s="1109" t="s">
        <v>180</v>
      </c>
      <c r="I93" s="1096" t="s">
        <v>17</v>
      </c>
      <c r="J93" s="159">
        <f>MMULT(F93,G93)</f>
        <v>2868750</v>
      </c>
      <c r="K93" s="307"/>
      <c r="L93" s="643"/>
      <c r="M93" s="160"/>
      <c r="N93" s="161"/>
      <c r="O93" s="162"/>
      <c r="P93" s="163"/>
      <c r="Q93" s="164"/>
      <c r="R93" s="528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279"/>
      <c r="B94" s="305" t="s">
        <v>24</v>
      </c>
      <c r="C94" s="1097" t="s">
        <v>203</v>
      </c>
      <c r="D94" s="1064" t="s">
        <v>38</v>
      </c>
      <c r="E94" s="1108">
        <f t="shared" si="10"/>
        <v>4</v>
      </c>
      <c r="F94" s="1095">
        <f>SUM(K94,M94,O94,Q94,S94)</f>
        <v>5</v>
      </c>
      <c r="G94" s="1007">
        <v>65000</v>
      </c>
      <c r="H94" s="1065" t="s">
        <v>181</v>
      </c>
      <c r="I94" s="1096" t="s">
        <v>17</v>
      </c>
      <c r="J94" s="159">
        <f>MMULT(F94,G94)</f>
        <v>325000</v>
      </c>
      <c r="K94" s="307"/>
      <c r="L94" s="643"/>
      <c r="M94" s="160"/>
      <c r="N94" s="161"/>
      <c r="O94" s="162"/>
      <c r="P94" s="163"/>
      <c r="Q94" s="164"/>
      <c r="R94" s="528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279"/>
      <c r="B95" s="305" t="s">
        <v>24</v>
      </c>
      <c r="C95" s="1097" t="s">
        <v>43</v>
      </c>
      <c r="D95" s="1064" t="s">
        <v>200</v>
      </c>
      <c r="E95" s="1108"/>
      <c r="F95" s="1095">
        <v>38</v>
      </c>
      <c r="G95" s="1007">
        <v>97000</v>
      </c>
      <c r="H95" s="1065" t="s">
        <v>201</v>
      </c>
      <c r="I95" s="1096" t="s">
        <v>190</v>
      </c>
      <c r="J95" s="159"/>
      <c r="K95" s="307"/>
      <c r="L95" s="643"/>
      <c r="M95" s="160"/>
      <c r="N95" s="161"/>
      <c r="O95" s="162"/>
      <c r="P95" s="163"/>
      <c r="Q95" s="164"/>
      <c r="R95" s="528"/>
      <c r="S95" s="173"/>
      <c r="T95" s="357"/>
      <c r="U95" s="212"/>
    </row>
    <row r="96" spans="1:21" s="106" customFormat="1" ht="18" customHeight="1">
      <c r="A96" s="1279"/>
      <c r="B96" s="305" t="s">
        <v>24</v>
      </c>
      <c r="C96" s="1097" t="s">
        <v>18</v>
      </c>
      <c r="D96" s="1058" t="s">
        <v>36</v>
      </c>
      <c r="E96" s="1108">
        <f t="shared" si="10"/>
        <v>35</v>
      </c>
      <c r="F96" s="1095">
        <f>SUM(K96,M96,O96,Q96,S96)</f>
        <v>42</v>
      </c>
      <c r="G96" s="1007">
        <v>69000</v>
      </c>
      <c r="H96" s="1065" t="s">
        <v>151</v>
      </c>
      <c r="I96" s="1096" t="s">
        <v>17</v>
      </c>
      <c r="J96" s="159">
        <f>MMULT(F96,G96)</f>
        <v>2898000</v>
      </c>
      <c r="K96" s="307"/>
      <c r="L96" s="643"/>
      <c r="M96" s="160"/>
      <c r="N96" s="161"/>
      <c r="O96" s="162"/>
      <c r="P96" s="163"/>
      <c r="Q96" s="164"/>
      <c r="R96" s="630">
        <v>35</v>
      </c>
      <c r="S96" s="631">
        <f>MMULT(R96,1.2)</f>
        <v>42</v>
      </c>
      <c r="T96" s="357"/>
      <c r="U96" s="212"/>
    </row>
    <row r="97" spans="1:21" s="20" customFormat="1" ht="18" customHeight="1">
      <c r="A97" s="1279"/>
      <c r="B97" s="306" t="s">
        <v>24</v>
      </c>
      <c r="C97" s="1110" t="s">
        <v>41</v>
      </c>
      <c r="D97" s="1058" t="s">
        <v>69</v>
      </c>
      <c r="E97" s="1111">
        <f t="shared" ref="E97:E103" si="11">SUM(R97,P97,N97,L97)</f>
        <v>31</v>
      </c>
      <c r="F97" s="1112">
        <f>SUM(K97,M97,O97,Q97,S97)</f>
        <v>40.92</v>
      </c>
      <c r="G97" s="284">
        <v>79000</v>
      </c>
      <c r="H97" s="1113" t="s">
        <v>127</v>
      </c>
      <c r="I97" s="1062" t="s">
        <v>17</v>
      </c>
      <c r="J97" s="141">
        <f t="shared" si="9"/>
        <v>3232680</v>
      </c>
      <c r="K97" s="150"/>
      <c r="L97" s="644"/>
      <c r="M97" s="143"/>
      <c r="N97" s="144"/>
      <c r="O97" s="145"/>
      <c r="P97" s="146"/>
      <c r="Q97" s="147"/>
      <c r="R97" s="479">
        <v>31</v>
      </c>
      <c r="S97" s="172">
        <f>MMULT(R97,1.32)</f>
        <v>40.92</v>
      </c>
      <c r="T97" s="480"/>
      <c r="U97" s="213"/>
    </row>
    <row r="98" spans="1:21" s="151" customFormat="1" ht="18" customHeight="1" thickBot="1">
      <c r="A98" s="1280"/>
      <c r="B98" s="526" t="s">
        <v>22</v>
      </c>
      <c r="C98" s="1114" t="s">
        <v>18</v>
      </c>
      <c r="D98" s="1082"/>
      <c r="E98" s="1115">
        <f t="shared" si="11"/>
        <v>12</v>
      </c>
      <c r="F98" s="1116">
        <f>SUM(K98,M98,O98,Q98,S98)</f>
        <v>10.44</v>
      </c>
      <c r="G98" s="899">
        <v>69000</v>
      </c>
      <c r="H98" s="1117" t="s">
        <v>152</v>
      </c>
      <c r="I98" s="1086" t="s">
        <v>17</v>
      </c>
      <c r="J98" s="215">
        <f t="shared" si="9"/>
        <v>720360</v>
      </c>
      <c r="K98" s="696"/>
      <c r="L98" s="697"/>
      <c r="M98" s="698"/>
      <c r="N98" s="216"/>
      <c r="O98" s="217"/>
      <c r="P98" s="699"/>
      <c r="Q98" s="527"/>
      <c r="R98" s="700">
        <v>12</v>
      </c>
      <c r="S98" s="255">
        <f>MMULT(R98,0.87)</f>
        <v>10.44</v>
      </c>
      <c r="T98" s="481"/>
      <c r="U98" s="701"/>
    </row>
    <row r="99" spans="1:21" s="151" customFormat="1" ht="18" customHeight="1" thickBot="1">
      <c r="A99" s="1276">
        <v>426</v>
      </c>
      <c r="B99" s="941" t="s">
        <v>214</v>
      </c>
      <c r="C99" s="1179" t="s">
        <v>42</v>
      </c>
      <c r="D99" s="1180" t="s">
        <v>38</v>
      </c>
      <c r="E99" s="1181"/>
      <c r="F99" s="1182">
        <v>25</v>
      </c>
      <c r="G99" s="1171">
        <v>135000</v>
      </c>
      <c r="H99" s="1183"/>
      <c r="I99" s="1184" t="s">
        <v>17</v>
      </c>
      <c r="J99" s="44"/>
      <c r="K99" s="1175"/>
      <c r="L99" s="949"/>
      <c r="M99" s="1176"/>
      <c r="N99" s="716"/>
      <c r="O99" s="717"/>
      <c r="P99" s="952"/>
      <c r="Q99" s="1177"/>
      <c r="R99" s="1178"/>
      <c r="S99" s="721"/>
      <c r="T99" s="955"/>
      <c r="U99" s="183"/>
    </row>
    <row r="100" spans="1:21" s="20" customFormat="1" ht="18" customHeight="1">
      <c r="A100" s="1276"/>
      <c r="B100" s="192" t="s">
        <v>49</v>
      </c>
      <c r="C100" s="537" t="s">
        <v>42</v>
      </c>
      <c r="D100" s="973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68" t="s">
        <v>50</v>
      </c>
      <c r="I100" s="453" t="s">
        <v>17</v>
      </c>
      <c r="J100" s="224">
        <f t="shared" ref="J100:J144" si="13">MMULT(F100,G100)</f>
        <v>151800</v>
      </c>
      <c r="K100" s="95"/>
      <c r="L100" s="645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276"/>
      <c r="B101" s="192" t="s">
        <v>20</v>
      </c>
      <c r="C101" s="537" t="s">
        <v>203</v>
      </c>
      <c r="D101" s="973" t="s">
        <v>38</v>
      </c>
      <c r="E101" s="197">
        <v>2</v>
      </c>
      <c r="F101" s="198">
        <v>2.94</v>
      </c>
      <c r="G101" s="282">
        <v>85000</v>
      </c>
      <c r="H101" s="468" t="s">
        <v>219</v>
      </c>
      <c r="I101" s="453" t="s">
        <v>17</v>
      </c>
      <c r="J101" s="159">
        <f>MMULT(F101,G101)</f>
        <v>249900</v>
      </c>
      <c r="K101" s="166"/>
      <c r="L101" s="642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276"/>
      <c r="B102" s="193" t="s">
        <v>23</v>
      </c>
      <c r="C102" s="538" t="s">
        <v>42</v>
      </c>
      <c r="D102" s="974"/>
      <c r="E102" s="138">
        <f t="shared" si="11"/>
        <v>1</v>
      </c>
      <c r="F102" s="112">
        <f t="shared" si="12"/>
        <v>1.24</v>
      </c>
      <c r="G102" s="516">
        <v>125000</v>
      </c>
      <c r="H102" s="469">
        <v>12.11</v>
      </c>
      <c r="I102" s="449" t="s">
        <v>17</v>
      </c>
      <c r="J102" s="141">
        <f t="shared" si="13"/>
        <v>155000</v>
      </c>
      <c r="K102" s="142"/>
      <c r="L102" s="646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276"/>
      <c r="B103" s="193" t="s">
        <v>23</v>
      </c>
      <c r="C103" s="538" t="s">
        <v>203</v>
      </c>
      <c r="D103" s="974" t="s">
        <v>38</v>
      </c>
      <c r="E103" s="138">
        <f t="shared" si="11"/>
        <v>6</v>
      </c>
      <c r="F103" s="112">
        <f t="shared" si="12"/>
        <v>7.1999999999999993</v>
      </c>
      <c r="G103" s="516">
        <v>85000</v>
      </c>
      <c r="H103" s="469" t="s">
        <v>161</v>
      </c>
      <c r="I103" s="449" t="s">
        <v>17</v>
      </c>
      <c r="J103" s="141">
        <f t="shared" si="13"/>
        <v>611999.99999999988</v>
      </c>
      <c r="K103" s="142"/>
      <c r="L103" s="646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276"/>
      <c r="B104" s="193" t="s">
        <v>23</v>
      </c>
      <c r="C104" s="538" t="s">
        <v>203</v>
      </c>
      <c r="D104" s="974" t="s">
        <v>46</v>
      </c>
      <c r="E104" s="138">
        <f>SUM(R104,P104,N104,L104)</f>
        <v>2</v>
      </c>
      <c r="F104" s="112">
        <f>SUM(K104,M104,O104,Q104,S104)</f>
        <v>1.85</v>
      </c>
      <c r="G104" s="516">
        <v>79000</v>
      </c>
      <c r="H104" s="469" t="s">
        <v>62</v>
      </c>
      <c r="I104" s="449" t="s">
        <v>17</v>
      </c>
      <c r="J104" s="141">
        <f>MMULT(F104,G104)</f>
        <v>146150</v>
      </c>
      <c r="K104" s="142"/>
      <c r="L104" s="646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276"/>
      <c r="B105" s="193" t="s">
        <v>23</v>
      </c>
      <c r="C105" s="538" t="s">
        <v>203</v>
      </c>
      <c r="D105" s="974" t="s">
        <v>38</v>
      </c>
      <c r="E105" s="138"/>
      <c r="F105" s="112">
        <v>60</v>
      </c>
      <c r="G105" s="516">
        <v>79000</v>
      </c>
      <c r="H105" s="469"/>
      <c r="I105" s="449" t="s">
        <v>17</v>
      </c>
      <c r="J105" s="141">
        <f t="shared" si="13"/>
        <v>4740000</v>
      </c>
      <c r="K105" s="142"/>
      <c r="L105" s="646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276"/>
      <c r="B106" s="193" t="s">
        <v>23</v>
      </c>
      <c r="C106" s="538" t="s">
        <v>203</v>
      </c>
      <c r="D106" s="974" t="s">
        <v>38</v>
      </c>
      <c r="E106" s="138"/>
      <c r="F106" s="112">
        <f>SUM(K106,M106,O106,Q106,S106)</f>
        <v>0.95</v>
      </c>
      <c r="G106" s="516">
        <v>84000</v>
      </c>
      <c r="H106" s="469"/>
      <c r="I106" s="449" t="s">
        <v>17</v>
      </c>
      <c r="J106" s="141">
        <f>MMULT(F106,G106)</f>
        <v>79800</v>
      </c>
      <c r="K106" s="142"/>
      <c r="L106" s="646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276"/>
      <c r="B107" s="193" t="s">
        <v>51</v>
      </c>
      <c r="C107" s="538" t="s">
        <v>203</v>
      </c>
      <c r="D107" s="974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6">
        <v>84000</v>
      </c>
      <c r="H107" s="469" t="s">
        <v>159</v>
      </c>
      <c r="I107" s="449" t="s">
        <v>17</v>
      </c>
      <c r="J107" s="141">
        <f>MMULT(F107,G107)</f>
        <v>277200</v>
      </c>
      <c r="K107" s="142"/>
      <c r="L107" s="646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276"/>
      <c r="B108" s="194" t="s">
        <v>24</v>
      </c>
      <c r="C108" s="538" t="s">
        <v>60</v>
      </c>
      <c r="D108" s="974" t="s">
        <v>36</v>
      </c>
      <c r="E108" s="138">
        <f t="shared" si="14"/>
        <v>1</v>
      </c>
      <c r="F108" s="112">
        <f t="shared" si="12"/>
        <v>0.8</v>
      </c>
      <c r="G108" s="516">
        <v>65000</v>
      </c>
      <c r="H108" s="469">
        <v>8.9700000000000006</v>
      </c>
      <c r="I108" s="449" t="s">
        <v>17</v>
      </c>
      <c r="J108" s="141">
        <f t="shared" si="13"/>
        <v>52000</v>
      </c>
      <c r="K108" s="150"/>
      <c r="L108" s="646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276"/>
      <c r="B109" s="194" t="s">
        <v>24</v>
      </c>
      <c r="C109" s="538" t="s">
        <v>203</v>
      </c>
      <c r="D109" s="975" t="s">
        <v>53</v>
      </c>
      <c r="E109" s="138">
        <f t="shared" si="14"/>
        <v>16</v>
      </c>
      <c r="F109" s="112">
        <f t="shared" si="12"/>
        <v>14.24</v>
      </c>
      <c r="G109" s="516">
        <v>86000</v>
      </c>
      <c r="H109" s="469" t="s">
        <v>162</v>
      </c>
      <c r="I109" s="449" t="s">
        <v>17</v>
      </c>
      <c r="J109" s="141">
        <f t="shared" si="13"/>
        <v>1224640</v>
      </c>
      <c r="K109" s="150"/>
      <c r="L109" s="646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276"/>
      <c r="B110" s="194" t="s">
        <v>24</v>
      </c>
      <c r="C110" s="538" t="s">
        <v>203</v>
      </c>
      <c r="D110" s="974" t="s">
        <v>39</v>
      </c>
      <c r="E110" s="138">
        <f t="shared" si="14"/>
        <v>8</v>
      </c>
      <c r="F110" s="112">
        <f t="shared" si="12"/>
        <v>7.12</v>
      </c>
      <c r="G110" s="516">
        <v>84000</v>
      </c>
      <c r="H110" s="469" t="s">
        <v>158</v>
      </c>
      <c r="I110" s="449" t="s">
        <v>17</v>
      </c>
      <c r="J110" s="141">
        <f t="shared" si="13"/>
        <v>598080</v>
      </c>
      <c r="K110" s="218"/>
      <c r="L110" s="646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276"/>
      <c r="B111" s="194" t="s">
        <v>24</v>
      </c>
      <c r="C111" s="538" t="s">
        <v>203</v>
      </c>
      <c r="D111" s="974" t="s">
        <v>38</v>
      </c>
      <c r="E111" s="138">
        <f t="shared" si="14"/>
        <v>6</v>
      </c>
      <c r="F111" s="112">
        <f>SUM(K111,M111,O111,Q111,S111)</f>
        <v>5.6999999999999993</v>
      </c>
      <c r="G111" s="516">
        <v>82000</v>
      </c>
      <c r="H111" s="469" t="s">
        <v>163</v>
      </c>
      <c r="I111" s="449" t="s">
        <v>17</v>
      </c>
      <c r="J111" s="141">
        <f>MMULT(F111,G111)</f>
        <v>467399.99999999994</v>
      </c>
      <c r="K111" s="218"/>
      <c r="L111" s="646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276"/>
      <c r="B112" s="194" t="s">
        <v>24</v>
      </c>
      <c r="C112" s="538" t="s">
        <v>203</v>
      </c>
      <c r="D112" s="974" t="s">
        <v>36</v>
      </c>
      <c r="E112" s="138">
        <f t="shared" si="14"/>
        <v>6</v>
      </c>
      <c r="F112" s="112">
        <f>SUM(K112,M112,O112,Q112,S112)</f>
        <v>5.82</v>
      </c>
      <c r="G112" s="516">
        <v>84000</v>
      </c>
      <c r="H112" s="469" t="s">
        <v>160</v>
      </c>
      <c r="I112" s="449" t="s">
        <v>17</v>
      </c>
      <c r="J112" s="141">
        <f>MMULT(F112,G112)</f>
        <v>488880</v>
      </c>
      <c r="K112" s="218"/>
      <c r="L112" s="646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276"/>
      <c r="B113" s="190">
        <v>8</v>
      </c>
      <c r="C113" s="534" t="s">
        <v>18</v>
      </c>
      <c r="D113" s="967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3" t="s">
        <v>82</v>
      </c>
      <c r="I113" s="450" t="s">
        <v>17</v>
      </c>
      <c r="J113" s="153">
        <f t="shared" si="13"/>
        <v>100890</v>
      </c>
      <c r="K113" s="93"/>
      <c r="L113" s="647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276"/>
      <c r="B114" s="193" t="s">
        <v>21</v>
      </c>
      <c r="C114" s="538" t="s">
        <v>203</v>
      </c>
      <c r="D114" s="974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6">
        <v>84000</v>
      </c>
      <c r="H114" s="469"/>
      <c r="I114" s="449" t="s">
        <v>17</v>
      </c>
      <c r="J114" s="141">
        <f>MMULT(F114,G114)</f>
        <v>140448</v>
      </c>
      <c r="K114" s="142"/>
      <c r="L114" s="646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2"/>
      <c r="U114" s="183"/>
    </row>
    <row r="115" spans="1:21" s="20" customFormat="1" ht="18" customHeight="1" thickBot="1">
      <c r="A115" s="1277"/>
      <c r="B115" s="195" t="s">
        <v>21</v>
      </c>
      <c r="C115" s="536" t="s">
        <v>18</v>
      </c>
      <c r="D115" s="962" t="s">
        <v>36</v>
      </c>
      <c r="E115" s="199">
        <f t="shared" si="16"/>
        <v>4</v>
      </c>
      <c r="F115" s="228">
        <f t="shared" si="15"/>
        <v>3.24</v>
      </c>
      <c r="G115" s="1173">
        <v>57000</v>
      </c>
      <c r="H115" s="470" t="s">
        <v>157</v>
      </c>
      <c r="I115" s="451" t="s">
        <v>17</v>
      </c>
      <c r="J115" s="44">
        <f t="shared" si="13"/>
        <v>184680</v>
      </c>
      <c r="K115" s="342"/>
      <c r="L115" s="657"/>
      <c r="M115" s="677"/>
      <c r="N115" s="716"/>
      <c r="O115" s="717"/>
      <c r="P115" s="718"/>
      <c r="Q115" s="719"/>
      <c r="R115" s="720">
        <v>4</v>
      </c>
      <c r="S115" s="721">
        <v>3.24</v>
      </c>
      <c r="T115" s="722"/>
      <c r="U115" s="183"/>
    </row>
    <row r="116" spans="1:21" s="151" customFormat="1" ht="18" customHeight="1">
      <c r="A116" s="1281">
        <v>377</v>
      </c>
      <c r="B116" s="941" t="s">
        <v>23</v>
      </c>
      <c r="C116" s="1118" t="s">
        <v>203</v>
      </c>
      <c r="D116" s="1056" t="s">
        <v>38</v>
      </c>
      <c r="E116" s="1119">
        <f t="shared" si="16"/>
        <v>1</v>
      </c>
      <c r="F116" s="1089">
        <f>SUM(S116,Q116,O116,M116,K116)</f>
        <v>1.054</v>
      </c>
      <c r="G116" s="1172">
        <v>79000</v>
      </c>
      <c r="H116" s="1120" t="s">
        <v>68</v>
      </c>
      <c r="I116" s="1121" t="s">
        <v>17</v>
      </c>
      <c r="J116" s="224">
        <f t="shared" si="13"/>
        <v>83266</v>
      </c>
      <c r="K116" s="261"/>
      <c r="L116" s="648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282"/>
      <c r="B117" s="761" t="s">
        <v>23</v>
      </c>
      <c r="C117" s="1110" t="s">
        <v>26</v>
      </c>
      <c r="D117" s="1058" t="s">
        <v>36</v>
      </c>
      <c r="E117" s="1111">
        <f t="shared" si="16"/>
        <v>1</v>
      </c>
      <c r="F117" s="1112">
        <f>SUM(K117,M117,O117,Q117,S117)</f>
        <v>0.7</v>
      </c>
      <c r="G117" s="516">
        <v>50000</v>
      </c>
      <c r="H117" s="1061">
        <v>10.68</v>
      </c>
      <c r="I117" s="1122" t="s">
        <v>17</v>
      </c>
      <c r="J117" s="723">
        <f>MMULT(F117,G117)</f>
        <v>35000</v>
      </c>
      <c r="K117" s="724"/>
      <c r="L117" s="725"/>
      <c r="M117" s="726"/>
      <c r="N117" s="727"/>
      <c r="O117" s="728"/>
      <c r="P117" s="729"/>
      <c r="Q117" s="730"/>
      <c r="R117" s="731">
        <v>1</v>
      </c>
      <c r="S117" s="732">
        <v>0.7</v>
      </c>
      <c r="T117" s="733"/>
      <c r="U117" s="734"/>
    </row>
    <row r="118" spans="1:21" s="151" customFormat="1" ht="18" customHeight="1" thickBot="1">
      <c r="A118" s="1283"/>
      <c r="B118" s="559" t="s">
        <v>24</v>
      </c>
      <c r="C118" s="1114" t="s">
        <v>203</v>
      </c>
      <c r="D118" s="1082" t="s">
        <v>38</v>
      </c>
      <c r="E118" s="1115">
        <v>11</v>
      </c>
      <c r="F118" s="1116">
        <v>10</v>
      </c>
      <c r="G118" s="993">
        <v>79000</v>
      </c>
      <c r="H118" s="1085"/>
      <c r="I118" s="1123" t="s">
        <v>17</v>
      </c>
      <c r="J118" s="44"/>
      <c r="K118" s="936"/>
      <c r="L118" s="657"/>
      <c r="M118" s="937"/>
      <c r="N118" s="716"/>
      <c r="O118" s="717"/>
      <c r="P118" s="910"/>
      <c r="Q118" s="838"/>
      <c r="R118" s="938"/>
      <c r="S118" s="721"/>
      <c r="T118" s="939"/>
      <c r="U118" s="251"/>
    </row>
    <row r="119" spans="1:21" s="20" customFormat="1" ht="18" customHeight="1">
      <c r="A119" s="1286">
        <v>325</v>
      </c>
      <c r="B119" s="1218">
        <v>22</v>
      </c>
      <c r="C119" s="539" t="s">
        <v>42</v>
      </c>
      <c r="D119" s="966" t="s">
        <v>38</v>
      </c>
      <c r="E119" s="1219">
        <f t="shared" si="16"/>
        <v>1</v>
      </c>
      <c r="F119" s="1220">
        <f t="shared" si="15"/>
        <v>1.1120000000000001</v>
      </c>
      <c r="G119" s="1172">
        <v>115000</v>
      </c>
      <c r="H119" s="1221" t="s">
        <v>31</v>
      </c>
      <c r="I119" s="940" t="s">
        <v>17</v>
      </c>
      <c r="J119" s="159">
        <f t="shared" si="13"/>
        <v>127880.00000000001</v>
      </c>
      <c r="K119" s="166"/>
      <c r="L119" s="636"/>
      <c r="M119" s="129"/>
      <c r="N119" s="130"/>
      <c r="O119" s="131"/>
      <c r="P119" s="128"/>
      <c r="Q119" s="132"/>
      <c r="R119" s="524">
        <v>1</v>
      </c>
      <c r="S119" s="525">
        <v>1.1120000000000001</v>
      </c>
      <c r="T119" s="127"/>
      <c r="U119" s="212"/>
    </row>
    <row r="120" spans="1:21" s="20" customFormat="1" ht="18" customHeight="1">
      <c r="A120" s="1287"/>
      <c r="B120" s="1214">
        <v>20</v>
      </c>
      <c r="C120" s="534" t="s">
        <v>42</v>
      </c>
      <c r="D120" s="968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3" t="s">
        <v>92</v>
      </c>
      <c r="I120" s="1222" t="s">
        <v>17</v>
      </c>
      <c r="J120" s="153">
        <f t="shared" si="13"/>
        <v>227240</v>
      </c>
      <c r="K120" s="419"/>
      <c r="L120" s="650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287"/>
      <c r="B121" s="1214">
        <v>20</v>
      </c>
      <c r="C121" s="534" t="s">
        <v>42</v>
      </c>
      <c r="D121" s="968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3">
        <v>10.61</v>
      </c>
      <c r="I121" s="1222" t="s">
        <v>17</v>
      </c>
      <c r="J121" s="153">
        <f t="shared" si="13"/>
        <v>172500</v>
      </c>
      <c r="K121" s="419"/>
      <c r="L121" s="650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287"/>
      <c r="B122" s="1214" t="s">
        <v>49</v>
      </c>
      <c r="C122" s="534" t="s">
        <v>42</v>
      </c>
      <c r="D122" s="968" t="s">
        <v>39</v>
      </c>
      <c r="E122" s="171"/>
      <c r="F122" s="168">
        <f>SUM(K122,M122,O122,Q122,S122)</f>
        <v>10</v>
      </c>
      <c r="G122" s="201">
        <v>115000</v>
      </c>
      <c r="H122" s="463"/>
      <c r="I122" s="1222" t="s">
        <v>17</v>
      </c>
      <c r="J122" s="153">
        <f>MMULT(F122,G122)</f>
        <v>1150000</v>
      </c>
      <c r="K122" s="419"/>
      <c r="L122" s="650"/>
      <c r="M122" s="43"/>
      <c r="N122" s="152"/>
      <c r="O122" s="27"/>
      <c r="P122" s="158"/>
      <c r="Q122" s="155"/>
      <c r="R122" s="815"/>
      <c r="S122" s="816">
        <v>10</v>
      </c>
      <c r="T122" s="182"/>
      <c r="U122" s="183"/>
    </row>
    <row r="123" spans="1:21" s="151" customFormat="1" ht="18" customHeight="1">
      <c r="A123" s="1287"/>
      <c r="B123" s="1214" t="s">
        <v>20</v>
      </c>
      <c r="C123" s="534" t="s">
        <v>42</v>
      </c>
      <c r="D123" s="968" t="s">
        <v>194</v>
      </c>
      <c r="E123" s="171"/>
      <c r="F123" s="168">
        <v>40</v>
      </c>
      <c r="G123" s="201">
        <v>135000</v>
      </c>
      <c r="H123" s="463"/>
      <c r="I123" s="1222" t="s">
        <v>17</v>
      </c>
      <c r="J123" s="153"/>
      <c r="K123" s="419"/>
      <c r="L123" s="650"/>
      <c r="M123" s="43"/>
      <c r="N123" s="152"/>
      <c r="O123" s="27"/>
      <c r="P123" s="158"/>
      <c r="Q123" s="155"/>
      <c r="R123" s="815"/>
      <c r="S123" s="816"/>
      <c r="T123" s="182"/>
      <c r="U123" s="183"/>
    </row>
    <row r="124" spans="1:21" s="151" customFormat="1" ht="18" customHeight="1">
      <c r="A124" s="1287"/>
      <c r="B124" s="1214">
        <v>12</v>
      </c>
      <c r="C124" s="534" t="s">
        <v>42</v>
      </c>
      <c r="D124" s="968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3" t="s">
        <v>79</v>
      </c>
      <c r="I124" s="1222" t="s">
        <v>17</v>
      </c>
      <c r="J124" s="153">
        <f>MMULT(F124,G124)</f>
        <v>45360</v>
      </c>
      <c r="K124" s="419"/>
      <c r="L124" s="650"/>
      <c r="M124" s="43"/>
      <c r="N124" s="152"/>
      <c r="O124" s="248"/>
      <c r="P124" s="247"/>
      <c r="Q124" s="42"/>
      <c r="R124" s="766">
        <v>3</v>
      </c>
      <c r="S124" s="767">
        <v>0.64800000000000002</v>
      </c>
      <c r="T124" s="180"/>
      <c r="U124" s="181"/>
    </row>
    <row r="125" spans="1:21" s="151" customFormat="1" ht="18" customHeight="1">
      <c r="A125" s="1287"/>
      <c r="B125" s="1214" t="s">
        <v>20</v>
      </c>
      <c r="C125" s="534" t="s">
        <v>42</v>
      </c>
      <c r="D125" s="968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3"/>
      <c r="I125" s="1222" t="s">
        <v>17</v>
      </c>
      <c r="J125" s="153">
        <f>MMULT(F125,G125)</f>
        <v>1500000</v>
      </c>
      <c r="K125" s="419"/>
      <c r="L125" s="650"/>
      <c r="M125" s="43"/>
      <c r="N125" s="152"/>
      <c r="O125" s="248"/>
      <c r="P125" s="247"/>
      <c r="Q125" s="42"/>
      <c r="R125" s="529">
        <v>19</v>
      </c>
      <c r="S125" s="219">
        <v>15</v>
      </c>
      <c r="T125" s="182"/>
      <c r="U125" s="183"/>
    </row>
    <row r="126" spans="1:21" s="20" customFormat="1" ht="18" customHeight="1">
      <c r="A126" s="1287"/>
      <c r="B126" s="1214">
        <v>12</v>
      </c>
      <c r="C126" s="534" t="s">
        <v>42</v>
      </c>
      <c r="D126" s="968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3" t="s">
        <v>32</v>
      </c>
      <c r="I126" s="1222" t="s">
        <v>17</v>
      </c>
      <c r="J126" s="153">
        <f t="shared" si="13"/>
        <v>1968750</v>
      </c>
      <c r="K126" s="419"/>
      <c r="L126" s="650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287"/>
      <c r="B127" s="1214" t="s">
        <v>20</v>
      </c>
      <c r="C127" s="534" t="s">
        <v>195</v>
      </c>
      <c r="D127" s="968" t="s">
        <v>56</v>
      </c>
      <c r="E127" s="171"/>
      <c r="F127" s="168">
        <v>40</v>
      </c>
      <c r="G127" s="201">
        <v>85000</v>
      </c>
      <c r="H127" s="463" t="s">
        <v>127</v>
      </c>
      <c r="I127" s="1222" t="s">
        <v>17</v>
      </c>
      <c r="J127" s="153"/>
      <c r="K127" s="419"/>
      <c r="L127" s="650"/>
      <c r="M127" s="41"/>
      <c r="N127" s="36"/>
      <c r="O127" s="27"/>
      <c r="P127" s="156"/>
      <c r="Q127" s="42"/>
      <c r="R127" s="907"/>
      <c r="S127" s="908"/>
      <c r="T127" s="127"/>
      <c r="U127" s="212"/>
    </row>
    <row r="128" spans="1:21" s="151" customFormat="1" ht="18" customHeight="1">
      <c r="A128" s="1287"/>
      <c r="B128" s="1214" t="s">
        <v>52</v>
      </c>
      <c r="C128" s="534" t="s">
        <v>42</v>
      </c>
      <c r="D128" s="968" t="s">
        <v>53</v>
      </c>
      <c r="E128" s="171">
        <f t="shared" si="17"/>
        <v>1</v>
      </c>
      <c r="F128" s="168">
        <f t="shared" si="15"/>
        <v>0.99</v>
      </c>
      <c r="G128" s="1006">
        <v>110000</v>
      </c>
      <c r="H128" s="463">
        <v>11.09</v>
      </c>
      <c r="I128" s="1223" t="s">
        <v>17</v>
      </c>
      <c r="J128" s="153">
        <f t="shared" si="13"/>
        <v>108900</v>
      </c>
      <c r="K128" s="419"/>
      <c r="L128" s="650"/>
      <c r="M128" s="41"/>
      <c r="N128" s="36"/>
      <c r="O128" s="27"/>
      <c r="P128" s="531"/>
      <c r="Q128" s="532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287"/>
      <c r="B129" s="1214" t="s">
        <v>23</v>
      </c>
      <c r="C129" s="534" t="s">
        <v>42</v>
      </c>
      <c r="D129" s="968" t="s">
        <v>56</v>
      </c>
      <c r="E129" s="171"/>
      <c r="F129" s="80">
        <v>15</v>
      </c>
      <c r="G129" s="284">
        <v>135000</v>
      </c>
      <c r="H129" s="1185" t="s">
        <v>127</v>
      </c>
      <c r="I129" s="1186" t="s">
        <v>17</v>
      </c>
      <c r="J129" s="153"/>
      <c r="K129" s="419"/>
      <c r="L129" s="650"/>
      <c r="M129" s="41"/>
      <c r="N129" s="36"/>
      <c r="O129" s="27"/>
      <c r="P129" s="531"/>
      <c r="Q129" s="532"/>
      <c r="R129" s="316"/>
      <c r="S129" s="317"/>
      <c r="T129" s="240"/>
      <c r="U129" s="213"/>
    </row>
    <row r="130" spans="1:33" s="151" customFormat="1" ht="18" customHeight="1">
      <c r="A130" s="1287"/>
      <c r="B130" s="1214" t="s">
        <v>23</v>
      </c>
      <c r="C130" s="534" t="s">
        <v>42</v>
      </c>
      <c r="D130" s="968" t="s">
        <v>38</v>
      </c>
      <c r="E130" s="171"/>
      <c r="F130" s="168">
        <v>40</v>
      </c>
      <c r="G130" s="201">
        <v>89000</v>
      </c>
      <c r="H130" s="463" t="s">
        <v>127</v>
      </c>
      <c r="I130" s="1222" t="s">
        <v>17</v>
      </c>
      <c r="J130" s="153"/>
      <c r="K130" s="419"/>
      <c r="L130" s="650"/>
      <c r="M130" s="41"/>
      <c r="N130" s="36"/>
      <c r="O130" s="27"/>
      <c r="P130" s="531"/>
      <c r="Q130" s="532"/>
      <c r="R130" s="316"/>
      <c r="S130" s="317"/>
      <c r="T130" s="240"/>
      <c r="U130" s="213"/>
    </row>
    <row r="131" spans="1:33" s="151" customFormat="1" ht="18" customHeight="1">
      <c r="A131" s="1287"/>
      <c r="B131" s="1214" t="s">
        <v>23</v>
      </c>
      <c r="C131" s="534" t="s">
        <v>42</v>
      </c>
      <c r="D131" s="968" t="s">
        <v>38</v>
      </c>
      <c r="E131" s="171">
        <f t="shared" si="17"/>
        <v>1</v>
      </c>
      <c r="F131" s="168">
        <v>20</v>
      </c>
      <c r="G131" s="201">
        <v>125000</v>
      </c>
      <c r="H131" s="463">
        <v>9.1</v>
      </c>
      <c r="I131" s="1222" t="s">
        <v>17</v>
      </c>
      <c r="J131" s="153">
        <f>MMULT(F131,G131)</f>
        <v>2500000</v>
      </c>
      <c r="K131" s="419"/>
      <c r="L131" s="650"/>
      <c r="M131" s="41"/>
      <c r="N131" s="36"/>
      <c r="O131" s="27"/>
      <c r="P131" s="531"/>
      <c r="Q131" s="532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287"/>
      <c r="B132" s="1215" t="s">
        <v>23</v>
      </c>
      <c r="C132" s="534" t="s">
        <v>41</v>
      </c>
      <c r="D132" s="968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3" t="s">
        <v>84</v>
      </c>
      <c r="I132" s="1222" t="s">
        <v>17</v>
      </c>
      <c r="J132" s="153">
        <f t="shared" si="13"/>
        <v>400500</v>
      </c>
      <c r="K132" s="419"/>
      <c r="L132" s="650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287"/>
      <c r="B133" s="1216" t="s">
        <v>24</v>
      </c>
      <c r="C133" s="534" t="s">
        <v>42</v>
      </c>
      <c r="D133" s="968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3"/>
      <c r="I133" s="1222" t="s">
        <v>17</v>
      </c>
      <c r="J133" s="153">
        <f t="shared" si="13"/>
        <v>1617000</v>
      </c>
      <c r="K133" s="419"/>
      <c r="L133" s="650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287"/>
      <c r="B134" s="1217" t="s">
        <v>21</v>
      </c>
      <c r="C134" s="543" t="s">
        <v>203</v>
      </c>
      <c r="D134" s="962" t="s">
        <v>56</v>
      </c>
      <c r="E134" s="199">
        <v>7</v>
      </c>
      <c r="F134" s="228">
        <v>4</v>
      </c>
      <c r="G134" s="443">
        <v>69000</v>
      </c>
      <c r="H134" s="470"/>
      <c r="I134" s="1224" t="s">
        <v>17</v>
      </c>
      <c r="J134" s="44"/>
      <c r="K134" s="303"/>
      <c r="L134" s="634"/>
      <c r="M134" s="909"/>
      <c r="N134" s="249"/>
      <c r="O134" s="250"/>
      <c r="P134" s="910"/>
      <c r="Q134" s="838"/>
      <c r="R134" s="815"/>
      <c r="S134" s="911"/>
      <c r="T134" s="182"/>
      <c r="U134" s="251"/>
      <c r="V134" s="151"/>
    </row>
    <row r="135" spans="1:33" ht="18" customHeight="1" thickBot="1">
      <c r="A135" s="1288"/>
      <c r="B135" s="1225" t="s">
        <v>22</v>
      </c>
      <c r="C135" s="1226" t="s">
        <v>203</v>
      </c>
      <c r="D135" s="1227" t="s">
        <v>39</v>
      </c>
      <c r="E135" s="1228">
        <f t="shared" si="17"/>
        <v>15</v>
      </c>
      <c r="F135" s="1229">
        <f>SUM(K135,M135,O135,Q135,S135)</f>
        <v>1.68</v>
      </c>
      <c r="G135" s="1230">
        <v>65000</v>
      </c>
      <c r="H135" s="1231" t="s">
        <v>87</v>
      </c>
      <c r="I135" s="1232" t="s">
        <v>17</v>
      </c>
      <c r="J135" s="66">
        <f>MMULT(F135,G135)</f>
        <v>109200</v>
      </c>
      <c r="K135" s="328"/>
      <c r="L135" s="635"/>
      <c r="M135" s="547"/>
      <c r="N135" s="50"/>
      <c r="O135" s="52"/>
      <c r="P135" s="87"/>
      <c r="Q135" s="548"/>
      <c r="R135" s="549">
        <v>15</v>
      </c>
      <c r="S135" s="335">
        <v>1.68</v>
      </c>
      <c r="T135" s="180"/>
      <c r="U135" s="336"/>
      <c r="V135" s="151"/>
    </row>
    <row r="136" spans="1:33" ht="18" customHeight="1" thickBot="1">
      <c r="A136" s="1289">
        <v>273</v>
      </c>
      <c r="B136" s="1233" t="s">
        <v>222</v>
      </c>
      <c r="C136" s="1118" t="s">
        <v>42</v>
      </c>
      <c r="D136" s="1056" t="s">
        <v>56</v>
      </c>
      <c r="E136" s="1237"/>
      <c r="F136" s="1238">
        <v>20</v>
      </c>
      <c r="G136" s="996">
        <v>130000</v>
      </c>
      <c r="H136" s="1239"/>
      <c r="I136" s="1091" t="s">
        <v>17</v>
      </c>
      <c r="J136" s="159"/>
      <c r="K136" s="166"/>
      <c r="L136" s="636"/>
      <c r="M136" s="129"/>
      <c r="N136" s="128"/>
      <c r="O136" s="1211"/>
      <c r="P136" s="128"/>
      <c r="Q136" s="132"/>
      <c r="R136" s="1212"/>
      <c r="S136" s="1213"/>
      <c r="T136" s="127"/>
      <c r="U136" s="244"/>
      <c r="V136" s="151"/>
    </row>
    <row r="137" spans="1:33" ht="18" customHeight="1">
      <c r="A137" s="1290"/>
      <c r="B137" s="1236" t="s">
        <v>20</v>
      </c>
      <c r="C137" s="1097" t="s">
        <v>42</v>
      </c>
      <c r="D137" s="1064" t="s">
        <v>38</v>
      </c>
      <c r="E137" s="1108">
        <f t="shared" si="17"/>
        <v>2</v>
      </c>
      <c r="F137" s="1095">
        <f>SUM(S137,Q137,O137,M137,K137)</f>
        <v>1.45</v>
      </c>
      <c r="G137" s="1007">
        <v>125000</v>
      </c>
      <c r="H137" s="1065" t="s">
        <v>80</v>
      </c>
      <c r="I137" s="1096" t="s">
        <v>17</v>
      </c>
      <c r="J137" s="224">
        <f t="shared" si="13"/>
        <v>181250</v>
      </c>
      <c r="K137" s="95"/>
      <c r="L137" s="651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290"/>
      <c r="B138" s="1234" t="s">
        <v>23</v>
      </c>
      <c r="C138" s="1110" t="s">
        <v>42</v>
      </c>
      <c r="D138" s="1058" t="s">
        <v>38</v>
      </c>
      <c r="E138" s="1111">
        <f t="shared" ref="E138:E144" si="18">SUM(R138,P138,N138,L138,U138)</f>
        <v>2</v>
      </c>
      <c r="F138" s="1112">
        <f>SUM(S138,Q138,O138,M138,K138)</f>
        <v>1.52</v>
      </c>
      <c r="G138" s="284">
        <v>125000</v>
      </c>
      <c r="H138" s="1113" t="s">
        <v>81</v>
      </c>
      <c r="I138" s="1062" t="s">
        <v>17</v>
      </c>
      <c r="J138" s="141">
        <f t="shared" si="13"/>
        <v>190000</v>
      </c>
      <c r="K138" s="142"/>
      <c r="L138" s="652"/>
      <c r="M138" s="236"/>
      <c r="N138" s="237"/>
      <c r="O138" s="238"/>
      <c r="P138" s="235"/>
      <c r="Q138" s="239"/>
      <c r="R138" s="530">
        <v>2</v>
      </c>
      <c r="S138" s="340">
        <v>1.52</v>
      </c>
      <c r="T138" s="240"/>
      <c r="U138" s="241"/>
      <c r="V138" s="151"/>
    </row>
    <row r="139" spans="1:33" ht="18" customHeight="1">
      <c r="A139" s="1290"/>
      <c r="B139" s="1234" t="s">
        <v>23</v>
      </c>
      <c r="C139" s="1110" t="s">
        <v>203</v>
      </c>
      <c r="D139" s="1058" t="s">
        <v>38</v>
      </c>
      <c r="E139" s="1111">
        <f t="shared" si="18"/>
        <v>2</v>
      </c>
      <c r="F139" s="1112">
        <f>SUM(S139,Q139,O139,M139,K139)</f>
        <v>1.5049999999999999</v>
      </c>
      <c r="G139" s="284">
        <v>75000</v>
      </c>
      <c r="H139" s="1113" t="s">
        <v>139</v>
      </c>
      <c r="I139" s="1062" t="s">
        <v>17</v>
      </c>
      <c r="J139" s="141">
        <f t="shared" si="13"/>
        <v>112874.99999999999</v>
      </c>
      <c r="K139" s="142"/>
      <c r="L139" s="652"/>
      <c r="M139" s="236"/>
      <c r="N139" s="237"/>
      <c r="O139" s="238"/>
      <c r="P139" s="235"/>
      <c r="Q139" s="239"/>
      <c r="R139" s="530">
        <v>2</v>
      </c>
      <c r="S139" s="340">
        <v>1.5049999999999999</v>
      </c>
      <c r="T139" s="240"/>
      <c r="U139" s="241"/>
      <c r="V139" s="151"/>
    </row>
    <row r="140" spans="1:33" ht="18" customHeight="1">
      <c r="A140" s="1290"/>
      <c r="B140" s="1234" t="s">
        <v>23</v>
      </c>
      <c r="C140" s="1110" t="s">
        <v>26</v>
      </c>
      <c r="D140" s="1058" t="s">
        <v>38</v>
      </c>
      <c r="E140" s="1111">
        <f t="shared" si="18"/>
        <v>30</v>
      </c>
      <c r="F140" s="1112" t="s">
        <v>133</v>
      </c>
      <c r="G140" s="284">
        <v>75000</v>
      </c>
      <c r="H140" s="1113"/>
      <c r="I140" s="1062" t="s">
        <v>17</v>
      </c>
      <c r="J140" s="141"/>
      <c r="K140" s="142"/>
      <c r="L140" s="652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290"/>
      <c r="B141" s="1234" t="s">
        <v>51</v>
      </c>
      <c r="C141" s="1110" t="s">
        <v>26</v>
      </c>
      <c r="D141" s="1058" t="s">
        <v>38</v>
      </c>
      <c r="E141" s="1111">
        <f t="shared" si="18"/>
        <v>120</v>
      </c>
      <c r="F141" s="1112">
        <f>SUM(S141,Q141,O141,M141,K141)</f>
        <v>78</v>
      </c>
      <c r="G141" s="284">
        <v>75000</v>
      </c>
      <c r="H141" s="1113"/>
      <c r="I141" s="1062" t="s">
        <v>17</v>
      </c>
      <c r="J141" s="141">
        <v>6633000</v>
      </c>
      <c r="K141" s="142"/>
      <c r="L141" s="652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290"/>
      <c r="B142" s="1234" t="s">
        <v>24</v>
      </c>
      <c r="C142" s="1110" t="s">
        <v>26</v>
      </c>
      <c r="D142" s="1058" t="s">
        <v>38</v>
      </c>
      <c r="E142" s="1111">
        <f t="shared" si="18"/>
        <v>30</v>
      </c>
      <c r="F142" s="1112" t="s">
        <v>134</v>
      </c>
      <c r="G142" s="284">
        <v>75000</v>
      </c>
      <c r="H142" s="1113"/>
      <c r="I142" s="1062" t="s">
        <v>17</v>
      </c>
      <c r="J142" s="141"/>
      <c r="K142" s="150"/>
      <c r="L142" s="652"/>
      <c r="M142" s="236"/>
      <c r="N142" s="447"/>
      <c r="O142" s="238"/>
      <c r="P142" s="486"/>
      <c r="Q142" s="487"/>
      <c r="R142" s="242">
        <v>30</v>
      </c>
      <c r="S142" s="243"/>
      <c r="T142" s="240"/>
      <c r="U142" s="241"/>
      <c r="V142" s="151"/>
    </row>
    <row r="143" spans="1:33" ht="18" customHeight="1">
      <c r="A143" s="1290"/>
      <c r="B143" s="1234" t="s">
        <v>24</v>
      </c>
      <c r="C143" s="1110" t="s">
        <v>26</v>
      </c>
      <c r="D143" s="1058" t="s">
        <v>36</v>
      </c>
      <c r="E143" s="1111">
        <f t="shared" si="18"/>
        <v>4</v>
      </c>
      <c r="F143" s="1112">
        <f>SUM(S143,Q143,O143,M143,K143)</f>
        <v>2.2000000000000002</v>
      </c>
      <c r="G143" s="284">
        <v>60000</v>
      </c>
      <c r="H143" s="1113" t="s">
        <v>85</v>
      </c>
      <c r="I143" s="1062" t="s">
        <v>17</v>
      </c>
      <c r="J143" s="141">
        <f>MMULT(F143,G143)</f>
        <v>132000</v>
      </c>
      <c r="K143" s="150"/>
      <c r="L143" s="652"/>
      <c r="M143" s="236"/>
      <c r="N143" s="447"/>
      <c r="O143" s="238"/>
      <c r="P143" s="486"/>
      <c r="Q143" s="487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291"/>
      <c r="B144" s="1235" t="s">
        <v>24</v>
      </c>
      <c r="C144" s="1114" t="s">
        <v>42</v>
      </c>
      <c r="D144" s="1082" t="s">
        <v>38</v>
      </c>
      <c r="E144" s="1115">
        <f t="shared" si="18"/>
        <v>2</v>
      </c>
      <c r="F144" s="1116">
        <f>SUM(S144,Q144,O144,M144,K144)</f>
        <v>1.155</v>
      </c>
      <c r="G144" s="899">
        <v>125000</v>
      </c>
      <c r="H144" s="1117" t="s">
        <v>78</v>
      </c>
      <c r="I144" s="1086" t="s">
        <v>17</v>
      </c>
      <c r="J144" s="215">
        <f t="shared" si="13"/>
        <v>144375</v>
      </c>
      <c r="K144" s="623"/>
      <c r="L144" s="637"/>
      <c r="M144" s="624"/>
      <c r="N144" s="625"/>
      <c r="O144" s="626"/>
      <c r="P144" s="520"/>
      <c r="Q144" s="254"/>
      <c r="R144" s="627">
        <v>2</v>
      </c>
      <c r="S144" s="628">
        <v>1.155</v>
      </c>
      <c r="T144" s="629"/>
      <c r="U144" s="505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266">
        <v>219</v>
      </c>
      <c r="B145" s="1241" t="s">
        <v>57</v>
      </c>
      <c r="C145" s="1242" t="s">
        <v>42</v>
      </c>
      <c r="D145" s="982" t="s">
        <v>65</v>
      </c>
      <c r="E145" s="1219">
        <f t="shared" ref="E145:E157" si="19">SUM(R145,P145,N145,L145)</f>
        <v>2</v>
      </c>
      <c r="F145" s="1243">
        <f t="shared" ref="F145:F178" si="20">SUM(K145,M145,O145,Q145,S145)</f>
        <v>1.5169999999999999</v>
      </c>
      <c r="G145" s="942">
        <v>95000</v>
      </c>
      <c r="H145" s="1244" t="s">
        <v>90</v>
      </c>
      <c r="I145" s="1245" t="s">
        <v>17</v>
      </c>
      <c r="J145" s="618">
        <f t="shared" ref="J145:J178" si="21">MMULT(F145,G145)</f>
        <v>144115</v>
      </c>
      <c r="K145" s="166"/>
      <c r="L145" s="643"/>
      <c r="M145" s="619"/>
      <c r="N145" s="126"/>
      <c r="O145" s="620"/>
      <c r="P145" s="356"/>
      <c r="Q145" s="621"/>
      <c r="R145" s="622">
        <v>2</v>
      </c>
      <c r="S145" s="341">
        <v>1.5169999999999999</v>
      </c>
      <c r="T145" s="127"/>
      <c r="U145" s="244"/>
    </row>
    <row r="146" spans="1:35" ht="18" customHeight="1">
      <c r="A146" s="1267"/>
      <c r="B146" s="193" t="s">
        <v>59</v>
      </c>
      <c r="C146" s="541" t="s">
        <v>42</v>
      </c>
      <c r="D146" s="965"/>
      <c r="E146" s="138">
        <f t="shared" si="19"/>
        <v>1</v>
      </c>
      <c r="F146" s="262">
        <f t="shared" si="20"/>
        <v>0.745</v>
      </c>
      <c r="G146" s="263">
        <v>125000</v>
      </c>
      <c r="H146" s="472">
        <v>11.29</v>
      </c>
      <c r="I146" s="1246" t="s">
        <v>17</v>
      </c>
      <c r="J146" s="264">
        <f t="shared" si="21"/>
        <v>93125</v>
      </c>
      <c r="K146" s="142"/>
      <c r="L146" s="649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267"/>
      <c r="B147" s="193" t="s">
        <v>20</v>
      </c>
      <c r="C147" s="541" t="s">
        <v>26</v>
      </c>
      <c r="D147" s="965"/>
      <c r="E147" s="138"/>
      <c r="F147" s="262">
        <v>15</v>
      </c>
      <c r="G147" s="263">
        <v>69000</v>
      </c>
      <c r="H147" s="472"/>
      <c r="I147" s="1246" t="s">
        <v>17</v>
      </c>
      <c r="J147" s="264"/>
      <c r="K147" s="142"/>
      <c r="L147" s="649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267"/>
      <c r="B148" s="193" t="s">
        <v>52</v>
      </c>
      <c r="C148" s="541" t="s">
        <v>26</v>
      </c>
      <c r="D148" s="965"/>
      <c r="E148" s="138"/>
      <c r="F148" s="262">
        <v>13.5</v>
      </c>
      <c r="G148" s="263">
        <v>69000</v>
      </c>
      <c r="H148" s="472"/>
      <c r="I148" s="1246" t="s">
        <v>17</v>
      </c>
      <c r="J148" s="264"/>
      <c r="K148" s="142"/>
      <c r="L148" s="649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267"/>
      <c r="B149" s="193" t="s">
        <v>23</v>
      </c>
      <c r="C149" s="541" t="s">
        <v>26</v>
      </c>
      <c r="D149" s="965"/>
      <c r="E149" s="138"/>
      <c r="F149" s="262">
        <v>12</v>
      </c>
      <c r="G149" s="263">
        <v>69000</v>
      </c>
      <c r="H149" s="472"/>
      <c r="I149" s="1246" t="s">
        <v>17</v>
      </c>
      <c r="J149" s="264"/>
      <c r="K149" s="142"/>
      <c r="L149" s="649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267"/>
      <c r="B150" s="193">
        <v>8</v>
      </c>
      <c r="C150" s="541" t="s">
        <v>26</v>
      </c>
      <c r="D150" s="977" t="s">
        <v>36</v>
      </c>
      <c r="E150" s="138" t="s">
        <v>19</v>
      </c>
      <c r="F150" s="262">
        <v>120</v>
      </c>
      <c r="G150" s="263">
        <v>89000</v>
      </c>
      <c r="H150" s="472" t="s">
        <v>123</v>
      </c>
      <c r="I150" s="1246" t="s">
        <v>17</v>
      </c>
      <c r="J150" s="264">
        <v>223600</v>
      </c>
      <c r="K150" s="142"/>
      <c r="L150" s="649"/>
      <c r="M150" s="266"/>
      <c r="N150" s="267"/>
      <c r="O150" s="268"/>
      <c r="P150" s="265"/>
      <c r="Q150" s="269"/>
      <c r="R150" s="513">
        <v>3</v>
      </c>
      <c r="S150" s="243">
        <v>1.4330000000000001</v>
      </c>
      <c r="T150" s="240"/>
      <c r="U150" s="241"/>
    </row>
    <row r="151" spans="1:35" s="107" customFormat="1" ht="18" customHeight="1">
      <c r="A151" s="1267"/>
      <c r="B151" s="188">
        <v>8</v>
      </c>
      <c r="C151" s="534" t="s">
        <v>26</v>
      </c>
      <c r="D151" s="968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6" t="s">
        <v>124</v>
      </c>
      <c r="I151" s="1222" t="s">
        <v>17</v>
      </c>
      <c r="J151" s="153">
        <f t="shared" si="21"/>
        <v>167700</v>
      </c>
      <c r="K151" s="110"/>
      <c r="L151" s="653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267"/>
      <c r="B152" s="190" t="s">
        <v>24</v>
      </c>
      <c r="C152" s="542" t="s">
        <v>18</v>
      </c>
      <c r="D152" s="978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67" t="s">
        <v>83</v>
      </c>
      <c r="I152" s="1247" t="s">
        <v>17</v>
      </c>
      <c r="J152" s="45">
        <f t="shared" si="21"/>
        <v>70500</v>
      </c>
      <c r="K152" s="97"/>
      <c r="L152" s="654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267"/>
      <c r="B153" s="195" t="s">
        <v>24</v>
      </c>
      <c r="C153" s="561" t="s">
        <v>42</v>
      </c>
      <c r="D153" s="979" t="s">
        <v>39</v>
      </c>
      <c r="E153" s="562">
        <f t="shared" si="19"/>
        <v>11</v>
      </c>
      <c r="F153" s="563">
        <f>SUM(K153,M153,O153,Q153,S153)</f>
        <v>5</v>
      </c>
      <c r="G153" s="564">
        <v>125000</v>
      </c>
      <c r="H153" s="565" t="s">
        <v>91</v>
      </c>
      <c r="I153" s="1248" t="s">
        <v>17</v>
      </c>
      <c r="J153" s="566">
        <f>MMULT(F153,G153)</f>
        <v>625000</v>
      </c>
      <c r="K153" s="567"/>
      <c r="L153" s="655"/>
      <c r="M153" s="569"/>
      <c r="N153" s="570"/>
      <c r="O153" s="571"/>
      <c r="P153" s="568"/>
      <c r="Q153" s="572"/>
      <c r="R153" s="576">
        <v>11</v>
      </c>
      <c r="S153" s="575">
        <v>5</v>
      </c>
      <c r="T153" s="573"/>
      <c r="U153" s="574"/>
    </row>
    <row r="154" spans="1:35" ht="18" customHeight="1">
      <c r="A154" s="1267"/>
      <c r="B154" s="191" t="s">
        <v>24</v>
      </c>
      <c r="C154" s="543" t="s">
        <v>42</v>
      </c>
      <c r="D154" s="980" t="s">
        <v>38</v>
      </c>
      <c r="E154" s="139"/>
      <c r="F154" s="81">
        <v>21</v>
      </c>
      <c r="G154" s="326">
        <v>130000</v>
      </c>
      <c r="H154" s="464" t="s">
        <v>196</v>
      </c>
      <c r="I154" s="1249" t="s">
        <v>17</v>
      </c>
      <c r="J154" s="327">
        <f>MMULT(F154,G154)</f>
        <v>2730000</v>
      </c>
      <c r="K154" s="328"/>
      <c r="L154" s="656"/>
      <c r="M154" s="330"/>
      <c r="N154" s="331"/>
      <c r="O154" s="332"/>
      <c r="P154" s="329"/>
      <c r="Q154" s="333"/>
      <c r="R154" s="512"/>
      <c r="S154" s="511">
        <v>20</v>
      </c>
      <c r="T154" s="180"/>
      <c r="U154" s="336"/>
    </row>
    <row r="155" spans="1:35" ht="18" customHeight="1">
      <c r="A155" s="1267"/>
      <c r="B155" s="191" t="s">
        <v>24</v>
      </c>
      <c r="C155" s="543" t="s">
        <v>42</v>
      </c>
      <c r="D155" s="980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4" t="s">
        <v>171</v>
      </c>
      <c r="I155" s="1249" t="s">
        <v>17</v>
      </c>
      <c r="J155" s="327">
        <f t="shared" si="21"/>
        <v>156000</v>
      </c>
      <c r="K155" s="328"/>
      <c r="L155" s="656"/>
      <c r="M155" s="330"/>
      <c r="N155" s="331"/>
      <c r="O155" s="332"/>
      <c r="P155" s="329"/>
      <c r="Q155" s="333"/>
      <c r="R155" s="512">
        <v>4</v>
      </c>
      <c r="S155" s="511">
        <v>1.3</v>
      </c>
      <c r="T155" s="180"/>
      <c r="U155" s="336"/>
    </row>
    <row r="156" spans="1:35" ht="18" customHeight="1">
      <c r="A156" s="1267"/>
      <c r="B156" s="195" t="s">
        <v>24</v>
      </c>
      <c r="C156" s="536" t="s">
        <v>203</v>
      </c>
      <c r="D156" s="981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3" t="s">
        <v>77</v>
      </c>
      <c r="I156" s="1250" t="s">
        <v>17</v>
      </c>
      <c r="J156" s="321">
        <f t="shared" si="21"/>
        <v>175000</v>
      </c>
      <c r="K156" s="303"/>
      <c r="L156" s="657"/>
      <c r="M156" s="322"/>
      <c r="N156" s="323"/>
      <c r="O156" s="324"/>
      <c r="P156" s="304"/>
      <c r="Q156" s="325"/>
      <c r="R156" s="510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268"/>
      <c r="B157" s="1251">
        <v>8</v>
      </c>
      <c r="C157" s="1252" t="s">
        <v>203</v>
      </c>
      <c r="D157" s="1253" t="s">
        <v>46</v>
      </c>
      <c r="E157" s="1228">
        <f t="shared" si="19"/>
        <v>33</v>
      </c>
      <c r="F157" s="1254">
        <f t="shared" si="20"/>
        <v>15.081000000000001</v>
      </c>
      <c r="G157" s="1255">
        <v>65000</v>
      </c>
      <c r="H157" s="1256" t="s">
        <v>89</v>
      </c>
      <c r="I157" s="1257" t="s">
        <v>17</v>
      </c>
      <c r="J157" s="327">
        <f t="shared" si="21"/>
        <v>980265.00000000012</v>
      </c>
      <c r="K157" s="328"/>
      <c r="L157" s="656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240">
        <v>168</v>
      </c>
      <c r="B158" s="559">
        <v>8</v>
      </c>
      <c r="C158" s="1114" t="s">
        <v>27</v>
      </c>
      <c r="D158" s="1124" t="s">
        <v>36</v>
      </c>
      <c r="E158" s="1115" t="s">
        <v>19</v>
      </c>
      <c r="F158" s="1125">
        <f t="shared" si="20"/>
        <v>50.4</v>
      </c>
      <c r="G158" s="1174">
        <v>72000</v>
      </c>
      <c r="H158" s="1117"/>
      <c r="I158" s="1123" t="s">
        <v>17</v>
      </c>
      <c r="J158" s="359">
        <f t="shared" si="21"/>
        <v>3628800</v>
      </c>
      <c r="K158" s="421"/>
      <c r="L158" s="658"/>
      <c r="M158" s="360"/>
      <c r="N158" s="366"/>
      <c r="O158" s="367"/>
      <c r="P158" s="361"/>
      <c r="Q158" s="362"/>
      <c r="R158" s="482">
        <v>144</v>
      </c>
      <c r="S158" s="483">
        <f>MMULT(R158,0.35)</f>
        <v>50.4</v>
      </c>
      <c r="T158" s="484"/>
      <c r="U158" s="485"/>
    </row>
    <row r="159" spans="1:35" ht="18" customHeight="1">
      <c r="A159" s="1265">
        <v>159</v>
      </c>
      <c r="B159" s="306" t="s">
        <v>24</v>
      </c>
      <c r="C159" s="535" t="s">
        <v>42</v>
      </c>
      <c r="D159" s="982" t="s">
        <v>38</v>
      </c>
      <c r="E159" s="427"/>
      <c r="F159" s="428">
        <f t="shared" si="20"/>
        <v>3.4129999999999998</v>
      </c>
      <c r="G159" s="263">
        <v>120000</v>
      </c>
      <c r="H159" s="472"/>
      <c r="I159" s="457" t="s">
        <v>17</v>
      </c>
      <c r="J159" s="141">
        <f t="shared" si="21"/>
        <v>409560</v>
      </c>
      <c r="K159" s="142"/>
      <c r="L159" s="659"/>
      <c r="M159" s="308"/>
      <c r="N159" s="265"/>
      <c r="O159" s="310"/>
      <c r="P159" s="267"/>
      <c r="Q159" s="314"/>
      <c r="R159" s="312"/>
      <c r="S159" s="337">
        <v>3.4129999999999998</v>
      </c>
      <c r="T159" s="240"/>
      <c r="U159" s="241"/>
    </row>
    <row r="160" spans="1:35" ht="18" customHeight="1">
      <c r="A160" s="1265"/>
      <c r="B160" s="305" t="s">
        <v>25</v>
      </c>
      <c r="C160" s="533" t="s">
        <v>42</v>
      </c>
      <c r="D160" s="976" t="s">
        <v>38</v>
      </c>
      <c r="E160" s="429"/>
      <c r="F160" s="742">
        <f>SUM(K160,M160,O160,Q160,S160)</f>
        <v>1.5349999999999999</v>
      </c>
      <c r="G160" s="617">
        <v>120000</v>
      </c>
      <c r="H160" s="488"/>
      <c r="I160" s="456" t="s">
        <v>17</v>
      </c>
      <c r="J160" s="159">
        <f>MMULT(F160,G160)</f>
        <v>184200</v>
      </c>
      <c r="K160" s="166"/>
      <c r="L160" s="660"/>
      <c r="M160" s="309"/>
      <c r="N160" s="125"/>
      <c r="O160" s="311"/>
      <c r="P160" s="126"/>
      <c r="Q160" s="315"/>
      <c r="R160" s="743">
        <v>7</v>
      </c>
      <c r="S160" s="744">
        <v>1.5349999999999999</v>
      </c>
      <c r="T160" s="127"/>
      <c r="U160" s="244"/>
    </row>
    <row r="161" spans="1:21" ht="18" customHeight="1">
      <c r="A161" s="1265"/>
      <c r="B161" s="305" t="s">
        <v>25</v>
      </c>
      <c r="C161" s="533" t="s">
        <v>203</v>
      </c>
      <c r="D161" s="976" t="s">
        <v>39</v>
      </c>
      <c r="E161" s="429"/>
      <c r="F161" s="742">
        <f>SUM(K161,M161,O161,Q161,S161)</f>
        <v>1.762</v>
      </c>
      <c r="G161" s="617">
        <v>70000</v>
      </c>
      <c r="H161" s="488" t="s">
        <v>140</v>
      </c>
      <c r="I161" s="456" t="s">
        <v>17</v>
      </c>
      <c r="J161" s="159">
        <f>MMULT(F161,G161)</f>
        <v>123340</v>
      </c>
      <c r="K161" s="166"/>
      <c r="L161" s="660"/>
      <c r="M161" s="309"/>
      <c r="N161" s="125"/>
      <c r="O161" s="311"/>
      <c r="P161" s="126"/>
      <c r="Q161" s="315"/>
      <c r="R161" s="743">
        <v>8</v>
      </c>
      <c r="S161" s="744">
        <v>1.762</v>
      </c>
      <c r="T161" s="127"/>
      <c r="U161" s="244"/>
    </row>
    <row r="162" spans="1:21" ht="18" customHeight="1" thickBot="1">
      <c r="A162" s="1265"/>
      <c r="B162" s="305" t="s">
        <v>25</v>
      </c>
      <c r="C162" s="533" t="s">
        <v>203</v>
      </c>
      <c r="D162" s="967" t="s">
        <v>39</v>
      </c>
      <c r="E162" s="429"/>
      <c r="F162" s="430">
        <f t="shared" si="20"/>
        <v>0.216</v>
      </c>
      <c r="G162" s="617">
        <v>65000</v>
      </c>
      <c r="H162" s="465">
        <v>9.2799999999999994</v>
      </c>
      <c r="I162" s="453" t="s">
        <v>17</v>
      </c>
      <c r="J162" s="159">
        <f>MMULT(F162,G162)</f>
        <v>14040</v>
      </c>
      <c r="K162" s="307"/>
      <c r="L162" s="660"/>
      <c r="M162" s="309"/>
      <c r="N162" s="125"/>
      <c r="O162" s="311"/>
      <c r="P162" s="126"/>
      <c r="Q162" s="315"/>
      <c r="R162" s="313">
        <v>1</v>
      </c>
      <c r="S162" s="338">
        <v>0.216</v>
      </c>
      <c r="T162" s="127"/>
      <c r="U162" s="244"/>
    </row>
    <row r="163" spans="1:21" ht="18" customHeight="1" thickBot="1">
      <c r="A163" s="1126">
        <v>146</v>
      </c>
      <c r="B163" s="365" t="s">
        <v>24</v>
      </c>
      <c r="C163" s="1127" t="s">
        <v>42</v>
      </c>
      <c r="D163" s="1128" t="s">
        <v>56</v>
      </c>
      <c r="E163" s="1129"/>
      <c r="F163" s="1130">
        <v>20</v>
      </c>
      <c r="G163" s="426">
        <v>125000</v>
      </c>
      <c r="H163" s="1131"/>
      <c r="I163" s="1132" t="s">
        <v>17</v>
      </c>
      <c r="J163" s="359">
        <f t="shared" si="21"/>
        <v>2500000</v>
      </c>
      <c r="K163" s="420"/>
      <c r="L163" s="658"/>
      <c r="M163" s="360"/>
      <c r="N163" s="366"/>
      <c r="O163" s="367"/>
      <c r="P163" s="361"/>
      <c r="Q163" s="362"/>
      <c r="R163" s="441">
        <v>1</v>
      </c>
      <c r="S163" s="390">
        <v>0.26600000000000001</v>
      </c>
      <c r="T163" s="363"/>
      <c r="U163" s="364"/>
    </row>
    <row r="164" spans="1:21" ht="18" customHeight="1" thickBot="1">
      <c r="A164" s="1284">
        <v>140</v>
      </c>
      <c r="B164" s="941" t="s">
        <v>22</v>
      </c>
      <c r="C164" s="539" t="s">
        <v>42</v>
      </c>
      <c r="D164" s="966" t="s">
        <v>56</v>
      </c>
      <c r="E164" s="427"/>
      <c r="F164" s="943">
        <v>2</v>
      </c>
      <c r="G164" s="942">
        <v>120000</v>
      </c>
      <c r="H164" s="471"/>
      <c r="I164" s="940" t="s">
        <v>17</v>
      </c>
      <c r="J164" s="359">
        <f t="shared" si="21"/>
        <v>240000</v>
      </c>
      <c r="K164" s="420"/>
      <c r="L164" s="658"/>
      <c r="M164" s="360"/>
      <c r="N164" s="366"/>
      <c r="O164" s="367"/>
      <c r="P164" s="361"/>
      <c r="Q164" s="362"/>
      <c r="R164" s="850"/>
      <c r="S164" s="390"/>
      <c r="T164" s="363"/>
      <c r="U164" s="364"/>
    </row>
    <row r="165" spans="1:21" ht="18" customHeight="1" thickBot="1">
      <c r="A165" s="1285"/>
      <c r="B165" s="559" t="s">
        <v>21</v>
      </c>
      <c r="C165" s="540" t="s">
        <v>42</v>
      </c>
      <c r="D165" s="972" t="s">
        <v>38</v>
      </c>
      <c r="E165" s="551"/>
      <c r="F165" s="552">
        <v>20</v>
      </c>
      <c r="G165" s="1174">
        <v>120000</v>
      </c>
      <c r="H165" s="502" t="s">
        <v>221</v>
      </c>
      <c r="I165" s="553" t="s">
        <v>17</v>
      </c>
      <c r="J165" s="359"/>
      <c r="K165" s="420"/>
      <c r="L165" s="658"/>
      <c r="M165" s="360"/>
      <c r="N165" s="366"/>
      <c r="O165" s="367"/>
      <c r="P165" s="361"/>
      <c r="Q165" s="362"/>
      <c r="R165" s="850"/>
      <c r="S165" s="390"/>
      <c r="T165" s="363"/>
      <c r="U165" s="364"/>
    </row>
    <row r="166" spans="1:21" ht="18" customHeight="1">
      <c r="A166" s="1274">
        <v>114</v>
      </c>
      <c r="B166" s="793" t="s">
        <v>24</v>
      </c>
      <c r="C166" s="1097" t="s">
        <v>42</v>
      </c>
      <c r="D166" s="1064" t="s">
        <v>38</v>
      </c>
      <c r="E166" s="1133"/>
      <c r="F166" s="1134">
        <f t="shared" si="20"/>
        <v>16.7</v>
      </c>
      <c r="G166" s="617">
        <v>130000</v>
      </c>
      <c r="H166" s="1065"/>
      <c r="I166" s="1135" t="s">
        <v>17</v>
      </c>
      <c r="J166" s="159">
        <f t="shared" si="21"/>
        <v>2171000</v>
      </c>
      <c r="K166" s="307"/>
      <c r="L166" s="660"/>
      <c r="M166" s="794"/>
      <c r="N166" s="126"/>
      <c r="O166" s="620"/>
      <c r="P166" s="125"/>
      <c r="Q166" s="795"/>
      <c r="R166" s="622"/>
      <c r="S166" s="796">
        <v>16.7</v>
      </c>
      <c r="T166" s="797"/>
      <c r="U166" s="244"/>
    </row>
    <row r="167" spans="1:21" ht="18" customHeight="1">
      <c r="A167" s="1274"/>
      <c r="B167" s="793" t="s">
        <v>22</v>
      </c>
      <c r="C167" s="1097" t="s">
        <v>42</v>
      </c>
      <c r="D167" s="1064" t="s">
        <v>53</v>
      </c>
      <c r="E167" s="1133">
        <f t="shared" ref="E167:E178" si="22">SUM(R167,P167,N167,L167)</f>
        <v>10</v>
      </c>
      <c r="F167" s="1134">
        <f t="shared" si="20"/>
        <v>1.75</v>
      </c>
      <c r="G167" s="617">
        <v>125000</v>
      </c>
      <c r="H167" s="1065"/>
      <c r="I167" s="1135" t="s">
        <v>17</v>
      </c>
      <c r="J167" s="159">
        <f t="shared" si="21"/>
        <v>218750</v>
      </c>
      <c r="K167" s="307"/>
      <c r="L167" s="660"/>
      <c r="M167" s="794"/>
      <c r="N167" s="126"/>
      <c r="O167" s="620"/>
      <c r="P167" s="125"/>
      <c r="Q167" s="795"/>
      <c r="R167" s="622">
        <v>10</v>
      </c>
      <c r="S167" s="796">
        <v>1.75</v>
      </c>
      <c r="T167" s="797"/>
      <c r="U167" s="244"/>
    </row>
    <row r="168" spans="1:21" ht="18" customHeight="1">
      <c r="A168" s="1274"/>
      <c r="B168" s="761" t="s">
        <v>25</v>
      </c>
      <c r="C168" s="1110" t="s">
        <v>42</v>
      </c>
      <c r="D168" s="1058" t="s">
        <v>38</v>
      </c>
      <c r="E168" s="1136">
        <f>SUM(R168,P168,N168,L168)</f>
        <v>7</v>
      </c>
      <c r="F168" s="1137">
        <f>SUM(K168,M168,O168,Q168,S168)</f>
        <v>0.95399999999999996</v>
      </c>
      <c r="G168" s="263">
        <v>125000</v>
      </c>
      <c r="H168" s="1113"/>
      <c r="I168" s="1122" t="s">
        <v>17</v>
      </c>
      <c r="J168" s="141">
        <f>MMULT(F168,G168)</f>
        <v>119250</v>
      </c>
      <c r="K168" s="218"/>
      <c r="L168" s="659"/>
      <c r="M168" s="763"/>
      <c r="N168" s="267"/>
      <c r="O168" s="268"/>
      <c r="P168" s="265"/>
      <c r="Q168" s="269"/>
      <c r="R168" s="339">
        <v>7</v>
      </c>
      <c r="S168" s="764">
        <v>0.95399999999999996</v>
      </c>
      <c r="T168" s="765"/>
      <c r="U168" s="241"/>
    </row>
    <row r="169" spans="1:21" ht="18" customHeight="1" thickBot="1">
      <c r="A169" s="1275"/>
      <c r="B169" s="559" t="s">
        <v>88</v>
      </c>
      <c r="C169" s="1114" t="s">
        <v>42</v>
      </c>
      <c r="D169" s="1082" t="s">
        <v>39</v>
      </c>
      <c r="E169" s="1138"/>
      <c r="F169" s="1139">
        <f>SUM(K169,M169,O169,Q169,S169)</f>
        <v>4.4000000000000004</v>
      </c>
      <c r="G169" s="1174">
        <v>125000</v>
      </c>
      <c r="H169" s="1117"/>
      <c r="I169" s="1123" t="s">
        <v>17</v>
      </c>
      <c r="J169" s="215">
        <f t="shared" si="21"/>
        <v>550000</v>
      </c>
      <c r="K169" s="554"/>
      <c r="L169" s="661"/>
      <c r="M169" s="555"/>
      <c r="N169" s="115"/>
      <c r="O169" s="116"/>
      <c r="P169" s="77"/>
      <c r="Q169" s="118"/>
      <c r="R169" s="556"/>
      <c r="S169" s="560">
        <v>4.4000000000000004</v>
      </c>
      <c r="T169" s="557"/>
      <c r="U169" s="558"/>
    </row>
    <row r="170" spans="1:21" ht="18" customHeight="1" thickBot="1">
      <c r="A170" s="358">
        <v>108</v>
      </c>
      <c r="B170" s="365" t="s">
        <v>185</v>
      </c>
      <c r="C170" s="544" t="s">
        <v>203</v>
      </c>
      <c r="D170" s="983" t="s">
        <v>38</v>
      </c>
      <c r="E170" s="431"/>
      <c r="F170" s="432">
        <f>SUM(K170,M170,O170,Q170,S170)</f>
        <v>4.3099999999999996</v>
      </c>
      <c r="G170" s="426">
        <v>65000</v>
      </c>
      <c r="H170" s="474"/>
      <c r="I170" s="458" t="s">
        <v>17</v>
      </c>
      <c r="J170" s="359">
        <f t="shared" si="21"/>
        <v>280150</v>
      </c>
      <c r="K170" s="420"/>
      <c r="L170" s="658"/>
      <c r="M170" s="360"/>
      <c r="N170" s="366"/>
      <c r="O170" s="367"/>
      <c r="P170" s="361"/>
      <c r="Q170" s="362"/>
      <c r="R170" s="850"/>
      <c r="S170" s="851">
        <v>4.3099999999999996</v>
      </c>
      <c r="T170" s="363"/>
      <c r="U170" s="364"/>
    </row>
    <row r="171" spans="1:21" ht="18" customHeight="1" thickBot="1">
      <c r="A171" s="1261">
        <v>89</v>
      </c>
      <c r="B171" s="550">
        <v>8</v>
      </c>
      <c r="C171" s="1087" t="s">
        <v>42</v>
      </c>
      <c r="D171" s="1140" t="s">
        <v>39</v>
      </c>
      <c r="E171" s="1141">
        <f t="shared" si="22"/>
        <v>1</v>
      </c>
      <c r="F171" s="1142">
        <f t="shared" si="20"/>
        <v>0.184</v>
      </c>
      <c r="G171" s="422">
        <v>125000</v>
      </c>
      <c r="H171" s="1093" t="s">
        <v>28</v>
      </c>
      <c r="I171" s="1143" t="s">
        <v>17</v>
      </c>
      <c r="J171" s="153">
        <f t="shared" si="21"/>
        <v>23000</v>
      </c>
      <c r="K171" s="419"/>
      <c r="L171" s="662"/>
      <c r="M171" s="398"/>
      <c r="N171" s="402"/>
      <c r="O171" s="403"/>
      <c r="P171" s="47"/>
      <c r="Q171" s="384"/>
      <c r="R171" s="391">
        <v>1</v>
      </c>
      <c r="S171" s="289">
        <v>0.184</v>
      </c>
      <c r="T171" s="387"/>
      <c r="U171" s="72"/>
    </row>
    <row r="172" spans="1:21" ht="18" customHeight="1" thickBot="1">
      <c r="A172" s="1261"/>
      <c r="B172" s="912" t="s">
        <v>25</v>
      </c>
      <c r="C172" s="1087" t="s">
        <v>42</v>
      </c>
      <c r="D172" s="1144" t="s">
        <v>38</v>
      </c>
      <c r="E172" s="1145"/>
      <c r="F172" s="1146">
        <v>2.93</v>
      </c>
      <c r="G172" s="326">
        <v>125000</v>
      </c>
      <c r="H172" s="1105"/>
      <c r="I172" s="1147" t="s">
        <v>17</v>
      </c>
      <c r="J172" s="153"/>
      <c r="K172" s="303"/>
      <c r="L172" s="662"/>
      <c r="M172" s="398"/>
      <c r="N172" s="402"/>
      <c r="O172" s="403"/>
      <c r="P172" s="47"/>
      <c r="Q172" s="384"/>
      <c r="R172" s="391"/>
      <c r="S172" s="289"/>
      <c r="T172" s="387"/>
      <c r="U172" s="72"/>
    </row>
    <row r="173" spans="1:21" ht="18" customHeight="1" thickBot="1">
      <c r="A173" s="1261"/>
      <c r="B173" s="761" t="s">
        <v>25</v>
      </c>
      <c r="C173" s="1087" t="s">
        <v>42</v>
      </c>
      <c r="D173" s="1148" t="s">
        <v>56</v>
      </c>
      <c r="E173" s="1136"/>
      <c r="F173" s="1149">
        <v>2.6160000000000001</v>
      </c>
      <c r="G173" s="263">
        <v>135000</v>
      </c>
      <c r="H173" s="1113"/>
      <c r="I173" s="1122" t="s">
        <v>17</v>
      </c>
      <c r="J173" s="153"/>
      <c r="K173" s="303"/>
      <c r="L173" s="662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262"/>
      <c r="B174" s="381">
        <v>4</v>
      </c>
      <c r="C174" s="1150" t="s">
        <v>42</v>
      </c>
      <c r="D174" s="1151" t="s">
        <v>39</v>
      </c>
      <c r="E174" s="1152">
        <f t="shared" si="22"/>
        <v>1</v>
      </c>
      <c r="F174" s="1153">
        <f t="shared" si="20"/>
        <v>9.6000000000000002E-2</v>
      </c>
      <c r="G174" s="423">
        <v>125000</v>
      </c>
      <c r="H174" s="1154"/>
      <c r="I174" s="1143" t="s">
        <v>17</v>
      </c>
      <c r="J174" s="153">
        <f t="shared" si="21"/>
        <v>12000</v>
      </c>
      <c r="K174" s="303"/>
      <c r="L174" s="662"/>
      <c r="M174" s="398"/>
      <c r="N174" s="402"/>
      <c r="O174" s="403"/>
      <c r="P174" s="47"/>
      <c r="Q174" s="384"/>
      <c r="R174" s="391">
        <v>1</v>
      </c>
      <c r="S174" s="289">
        <v>9.6000000000000002E-2</v>
      </c>
      <c r="T174" s="387"/>
      <c r="U174" s="72"/>
    </row>
    <row r="175" spans="1:21" ht="18" customHeight="1" thickBot="1">
      <c r="A175" s="476">
        <v>76</v>
      </c>
      <c r="B175" s="381">
        <v>3</v>
      </c>
      <c r="C175" s="545" t="s">
        <v>203</v>
      </c>
      <c r="D175" s="984" t="s">
        <v>46</v>
      </c>
      <c r="E175" s="433">
        <f t="shared" si="22"/>
        <v>2</v>
      </c>
      <c r="F175" s="434">
        <f t="shared" si="20"/>
        <v>0.115</v>
      </c>
      <c r="G175" s="423">
        <v>50000</v>
      </c>
      <c r="H175" s="475" t="s">
        <v>29</v>
      </c>
      <c r="I175" s="459" t="s">
        <v>17</v>
      </c>
      <c r="J175" s="46">
        <f t="shared" si="21"/>
        <v>5750</v>
      </c>
      <c r="K175" s="204"/>
      <c r="L175" s="663"/>
      <c r="M175" s="399"/>
      <c r="N175" s="404"/>
      <c r="O175" s="405"/>
      <c r="P175" s="48"/>
      <c r="Q175" s="385"/>
      <c r="R175" s="392">
        <v>2</v>
      </c>
      <c r="S175" s="393">
        <v>0.115</v>
      </c>
      <c r="T175" s="388"/>
      <c r="U175" s="73"/>
    </row>
    <row r="176" spans="1:21" ht="18" customHeight="1" thickBot="1">
      <c r="A176" s="1155">
        <v>48</v>
      </c>
      <c r="B176" s="382">
        <v>4</v>
      </c>
      <c r="C176" s="1156" t="s">
        <v>137</v>
      </c>
      <c r="D176" s="1157"/>
      <c r="E176" s="1158">
        <f t="shared" si="22"/>
        <v>42</v>
      </c>
      <c r="F176" s="1159">
        <f t="shared" si="20"/>
        <v>1.76</v>
      </c>
      <c r="G176" s="424">
        <v>50000</v>
      </c>
      <c r="H176" s="1160" t="s">
        <v>136</v>
      </c>
      <c r="I176" s="1161" t="s">
        <v>17</v>
      </c>
      <c r="J176" s="46">
        <f t="shared" si="21"/>
        <v>88000</v>
      </c>
      <c r="K176" s="205"/>
      <c r="L176" s="663"/>
      <c r="M176" s="400"/>
      <c r="N176" s="404"/>
      <c r="O176" s="405"/>
      <c r="P176" s="48"/>
      <c r="Q176" s="385"/>
      <c r="R176" s="392">
        <v>42</v>
      </c>
      <c r="S176" s="394">
        <v>1.76</v>
      </c>
      <c r="T176" s="388"/>
      <c r="U176" s="74"/>
    </row>
    <row r="177" spans="1:21" ht="18" customHeight="1" thickBot="1">
      <c r="A177" s="477">
        <v>42</v>
      </c>
      <c r="B177" s="383" t="s">
        <v>58</v>
      </c>
      <c r="C177" s="546" t="s">
        <v>138</v>
      </c>
      <c r="D177" s="985"/>
      <c r="E177" s="435">
        <f t="shared" si="22"/>
        <v>42</v>
      </c>
      <c r="F177" s="436">
        <f t="shared" si="20"/>
        <v>1.3109999999999999</v>
      </c>
      <c r="G177" s="425">
        <v>50000</v>
      </c>
      <c r="H177" s="478" t="s">
        <v>135</v>
      </c>
      <c r="I177" s="460" t="s">
        <v>17</v>
      </c>
      <c r="J177" s="375">
        <f t="shared" si="21"/>
        <v>65550</v>
      </c>
      <c r="K177" s="374"/>
      <c r="L177" s="664"/>
      <c r="M177" s="401"/>
      <c r="N177" s="406"/>
      <c r="O177" s="407"/>
      <c r="P177" s="376"/>
      <c r="Q177" s="386"/>
      <c r="R177" s="395">
        <v>42</v>
      </c>
      <c r="S177" s="396">
        <v>1.3109999999999999</v>
      </c>
      <c r="T177" s="389"/>
      <c r="U177" s="377"/>
    </row>
    <row r="178" spans="1:21" ht="18" customHeight="1" thickBot="1">
      <c r="A178" s="1162">
        <v>25</v>
      </c>
      <c r="B178" s="365" t="s">
        <v>64</v>
      </c>
      <c r="C178" s="1127" t="s">
        <v>203</v>
      </c>
      <c r="D178" s="1163"/>
      <c r="E178" s="1129">
        <f t="shared" si="22"/>
        <v>21</v>
      </c>
      <c r="F178" s="1164">
        <f t="shared" si="20"/>
        <v>0.23699999999999999</v>
      </c>
      <c r="G178" s="426">
        <v>60000</v>
      </c>
      <c r="H178" s="1131"/>
      <c r="I178" s="1132" t="s">
        <v>17</v>
      </c>
      <c r="J178" s="359">
        <f t="shared" si="21"/>
        <v>14220</v>
      </c>
      <c r="K178" s="421"/>
      <c r="L178" s="658"/>
      <c r="M178" s="437"/>
      <c r="N178" s="408"/>
      <c r="O178" s="438"/>
      <c r="P178" s="378"/>
      <c r="Q178" s="439"/>
      <c r="R178" s="397">
        <v>21</v>
      </c>
      <c r="S178" s="440">
        <v>0.23699999999999999</v>
      </c>
      <c r="T178" s="379"/>
      <c r="U178" s="380"/>
    </row>
    <row r="179" spans="1:21" ht="18.75">
      <c r="B179" s="98"/>
      <c r="F179" s="65">
        <f>SUM(F9:F178)</f>
        <v>2930.588999999999</v>
      </c>
      <c r="G179" s="58"/>
      <c r="H179" s="59"/>
      <c r="I179" s="60"/>
      <c r="J179" s="61">
        <f>SUM(J9:J178)</f>
        <v>103643552</v>
      </c>
      <c r="K179" s="96">
        <f>SUM(K9:K178)</f>
        <v>0</v>
      </c>
      <c r="L179" s="665"/>
      <c r="M179" s="62">
        <f>SUM(M9:M178)</f>
        <v>0</v>
      </c>
      <c r="N179" s="62"/>
      <c r="O179" s="63">
        <f>SUM(O9:O178)</f>
        <v>81</v>
      </c>
      <c r="P179" s="62"/>
      <c r="Q179" s="63">
        <f>SUM(Q9:Q178)</f>
        <v>0</v>
      </c>
      <c r="R179" s="62"/>
      <c r="S179" s="64">
        <f>SUM(S9:S178)</f>
        <v>906.89499999999998</v>
      </c>
      <c r="U179" s="75">
        <f>SUM(K179:T179)</f>
        <v>987.89499999999998</v>
      </c>
    </row>
    <row r="180" spans="1:21" ht="16.5" thickBot="1">
      <c r="F180" s="57"/>
      <c r="G180" s="58"/>
      <c r="H180" s="59"/>
      <c r="I180" s="60"/>
      <c r="K180" s="615"/>
      <c r="L180" s="768">
        <v>1700000</v>
      </c>
      <c r="M180" s="671"/>
      <c r="N180" s="672"/>
      <c r="O180" s="672" t="s">
        <v>186</v>
      </c>
      <c r="P180" s="667"/>
      <c r="Q180" s="607"/>
      <c r="R180" s="62"/>
      <c r="S180" s="64"/>
    </row>
    <row r="181" spans="1:21" ht="22.5" customHeight="1" thickBot="1">
      <c r="C181" s="1269" t="s">
        <v>95</v>
      </c>
      <c r="D181" s="1270"/>
      <c r="E181" s="1270"/>
      <c r="F181" s="1270"/>
      <c r="G181" s="1270"/>
      <c r="H181" s="1270"/>
      <c r="I181" s="1271"/>
      <c r="J181" s="747"/>
      <c r="L181" s="768">
        <v>1950000</v>
      </c>
      <c r="M181" s="671"/>
      <c r="N181" s="672"/>
      <c r="O181" s="672" t="s">
        <v>172</v>
      </c>
      <c r="P181" s="667"/>
      <c r="Q181" s="607"/>
    </row>
    <row r="182" spans="1:21" ht="15.75" customHeight="1">
      <c r="C182" s="1263" t="s">
        <v>47</v>
      </c>
      <c r="D182" s="1263" t="s">
        <v>96</v>
      </c>
      <c r="E182" s="1263" t="s">
        <v>35</v>
      </c>
      <c r="F182" s="1295" t="s">
        <v>45</v>
      </c>
      <c r="G182" s="1296"/>
      <c r="H182" s="1272" t="s">
        <v>111</v>
      </c>
      <c r="I182" s="1272" t="s">
        <v>8</v>
      </c>
      <c r="J182" s="747"/>
      <c r="K182" s="710"/>
      <c r="L182" s="768">
        <v>1200000</v>
      </c>
      <c r="M182" s="676"/>
      <c r="N182" s="672"/>
      <c r="O182" s="673" t="s">
        <v>187</v>
      </c>
      <c r="P182" s="667"/>
      <c r="Q182" s="607"/>
    </row>
    <row r="183" spans="1:21" ht="30.75" customHeight="1" thickBot="1">
      <c r="C183" s="1264"/>
      <c r="D183" s="1264"/>
      <c r="E183" s="1264"/>
      <c r="F183" s="807" t="s">
        <v>16</v>
      </c>
      <c r="G183" s="808" t="s">
        <v>15</v>
      </c>
      <c r="H183" s="1273"/>
      <c r="I183" s="1273"/>
      <c r="J183" s="747"/>
      <c r="K183" s="868">
        <v>45261</v>
      </c>
      <c r="L183" s="768">
        <v>4800000</v>
      </c>
      <c r="M183" s="676"/>
      <c r="N183" s="672"/>
      <c r="O183" s="673" t="s">
        <v>72</v>
      </c>
      <c r="P183" s="667"/>
      <c r="Q183" s="607"/>
    </row>
    <row r="184" spans="1:21" s="611" customFormat="1" ht="18" customHeight="1">
      <c r="A184" s="605"/>
      <c r="B184" s="606"/>
      <c r="C184" s="852" t="s">
        <v>131</v>
      </c>
      <c r="D184" s="853" t="s">
        <v>153</v>
      </c>
      <c r="E184" s="668"/>
      <c r="F184" s="854">
        <v>7</v>
      </c>
      <c r="G184" s="855">
        <v>4.1909999999999998</v>
      </c>
      <c r="H184" s="805">
        <v>75000</v>
      </c>
      <c r="I184" s="806" t="s">
        <v>93</v>
      </c>
      <c r="J184" s="869">
        <f t="shared" ref="J184:J201" si="23">MMULT(G184,H184)</f>
        <v>314325</v>
      </c>
      <c r="K184" s="870">
        <v>94400</v>
      </c>
      <c r="L184" s="812"/>
      <c r="M184" s="675"/>
      <c r="N184" s="1292">
        <f>SUM(L180:M183)</f>
        <v>9650000</v>
      </c>
      <c r="O184" s="1293"/>
      <c r="P184" s="607"/>
      <c r="Q184" s="612"/>
      <c r="R184" s="607"/>
      <c r="S184" s="608"/>
      <c r="T184" s="609"/>
      <c r="U184" s="610"/>
    </row>
    <row r="185" spans="1:21" s="611" customFormat="1" ht="15.75" customHeight="1">
      <c r="A185" s="605"/>
      <c r="B185" s="606"/>
      <c r="C185" s="669" t="s">
        <v>143</v>
      </c>
      <c r="D185" s="748" t="s">
        <v>100</v>
      </c>
      <c r="E185" s="707"/>
      <c r="F185" s="704">
        <v>1</v>
      </c>
      <c r="G185" s="749">
        <v>0.60199999999999998</v>
      </c>
      <c r="H185" s="614">
        <v>120000</v>
      </c>
      <c r="I185" s="856" t="s">
        <v>93</v>
      </c>
      <c r="J185" s="869">
        <f t="shared" si="23"/>
        <v>72240</v>
      </c>
      <c r="K185" s="870">
        <v>135900</v>
      </c>
      <c r="L185" s="812"/>
      <c r="M185" s="1294">
        <f>SUM(J179,L180:M183)</f>
        <v>113293552</v>
      </c>
      <c r="N185" s="1294"/>
      <c r="O185" s="1294"/>
      <c r="P185" s="1294"/>
      <c r="Q185" s="612"/>
      <c r="R185" s="607"/>
      <c r="S185" s="608"/>
      <c r="T185" s="609"/>
      <c r="U185" s="610"/>
    </row>
    <row r="186" spans="1:21" s="611" customFormat="1" ht="18.75" customHeight="1">
      <c r="A186" s="605"/>
      <c r="B186" s="606"/>
      <c r="C186" s="852" t="s">
        <v>132</v>
      </c>
      <c r="D186" s="853" t="s">
        <v>153</v>
      </c>
      <c r="E186" s="668"/>
      <c r="F186" s="854">
        <v>2</v>
      </c>
      <c r="G186" s="855">
        <v>1.3640000000000001</v>
      </c>
      <c r="H186" s="805">
        <v>75000</v>
      </c>
      <c r="I186" s="806" t="s">
        <v>93</v>
      </c>
      <c r="J186" s="869">
        <f t="shared" si="23"/>
        <v>102300.00000000001</v>
      </c>
      <c r="K186" s="870">
        <v>86100</v>
      </c>
      <c r="L186" s="812"/>
      <c r="M186" s="745"/>
      <c r="N186" s="745"/>
      <c r="O186" s="745"/>
      <c r="P186" s="745"/>
      <c r="Q186" s="612"/>
      <c r="R186" s="607"/>
      <c r="S186" s="608"/>
      <c r="T186" s="609"/>
      <c r="U186" s="610"/>
    </row>
    <row r="187" spans="1:21" s="611" customFormat="1" ht="20.25" customHeight="1">
      <c r="A187" s="605"/>
      <c r="B187" s="606"/>
      <c r="C187" s="852" t="s">
        <v>112</v>
      </c>
      <c r="D187" s="748" t="s">
        <v>100</v>
      </c>
      <c r="E187" s="668" t="s">
        <v>76</v>
      </c>
      <c r="F187" s="854">
        <v>1</v>
      </c>
      <c r="G187" s="855">
        <v>0.65700000000000003</v>
      </c>
      <c r="H187" s="858">
        <v>112000</v>
      </c>
      <c r="I187" s="613" t="s">
        <v>102</v>
      </c>
      <c r="J187" s="869">
        <f t="shared" si="23"/>
        <v>73584</v>
      </c>
      <c r="K187" s="870">
        <v>126630</v>
      </c>
      <c r="L187" s="813"/>
      <c r="R187" s="607"/>
      <c r="S187" s="608"/>
      <c r="T187" s="609"/>
      <c r="U187" s="610"/>
    </row>
    <row r="188" spans="1:21" s="611" customFormat="1" ht="20.25" customHeight="1">
      <c r="A188" s="605"/>
      <c r="B188" s="606"/>
      <c r="C188" s="857" t="s">
        <v>154</v>
      </c>
      <c r="D188" s="750" t="s">
        <v>153</v>
      </c>
      <c r="E188" s="751">
        <v>345</v>
      </c>
      <c r="F188" s="803">
        <v>3</v>
      </c>
      <c r="G188" s="804">
        <v>2</v>
      </c>
      <c r="H188" s="805">
        <v>81000</v>
      </c>
      <c r="I188" s="806" t="s">
        <v>93</v>
      </c>
      <c r="J188" s="869"/>
      <c r="K188" s="871">
        <v>92000</v>
      </c>
      <c r="L188" s="813"/>
      <c r="R188" s="607"/>
      <c r="S188" s="608"/>
      <c r="T188" s="609"/>
      <c r="U188" s="610"/>
    </row>
    <row r="189" spans="1:21" s="611" customFormat="1" ht="18" customHeight="1">
      <c r="A189" s="605"/>
      <c r="B189" s="606"/>
      <c r="C189" s="670" t="s">
        <v>113</v>
      </c>
      <c r="D189" s="748" t="s">
        <v>155</v>
      </c>
      <c r="E189" s="708" t="s">
        <v>104</v>
      </c>
      <c r="F189" s="705">
        <v>2</v>
      </c>
      <c r="G189" s="752">
        <v>6.9</v>
      </c>
      <c r="H189" s="614">
        <v>96000</v>
      </c>
      <c r="I189" s="856" t="s">
        <v>93</v>
      </c>
      <c r="J189" s="869">
        <f t="shared" si="23"/>
        <v>662400</v>
      </c>
      <c r="K189" s="872">
        <v>114600</v>
      </c>
      <c r="L189" s="813"/>
      <c r="R189" s="607"/>
      <c r="S189" s="608"/>
      <c r="T189" s="609"/>
      <c r="U189" s="610"/>
    </row>
    <row r="190" spans="1:21" s="611" customFormat="1" ht="15" customHeight="1">
      <c r="A190" s="605"/>
      <c r="B190" s="606"/>
      <c r="C190" s="859" t="s">
        <v>119</v>
      </c>
      <c r="D190" s="748" t="s">
        <v>153</v>
      </c>
      <c r="E190" s="709" t="s">
        <v>101</v>
      </c>
      <c r="F190" s="860">
        <v>2</v>
      </c>
      <c r="G190" s="861">
        <v>0.64100000000000001</v>
      </c>
      <c r="H190" s="862">
        <v>65000</v>
      </c>
      <c r="I190" s="856" t="s">
        <v>55</v>
      </c>
      <c r="J190" s="869">
        <f t="shared" si="23"/>
        <v>41665</v>
      </c>
      <c r="K190" s="872">
        <v>85100</v>
      </c>
      <c r="L190" s="813"/>
      <c r="R190" s="607"/>
      <c r="S190" s="608"/>
      <c r="T190" s="609"/>
      <c r="U190" s="610"/>
    </row>
    <row r="191" spans="1:21" s="611" customFormat="1" ht="15.75" customHeight="1">
      <c r="A191" s="605"/>
      <c r="B191" s="606"/>
      <c r="C191" s="857" t="s">
        <v>165</v>
      </c>
      <c r="D191" s="750" t="s">
        <v>153</v>
      </c>
      <c r="E191" s="751" t="s">
        <v>166</v>
      </c>
      <c r="F191" s="803">
        <v>2</v>
      </c>
      <c r="G191" s="804">
        <v>1.95</v>
      </c>
      <c r="H191" s="805">
        <v>80000</v>
      </c>
      <c r="I191" s="806" t="s">
        <v>93</v>
      </c>
      <c r="J191" s="869"/>
      <c r="K191" s="872">
        <v>92000</v>
      </c>
      <c r="L191" s="813"/>
      <c r="R191" s="607"/>
      <c r="S191" s="608"/>
      <c r="T191" s="609"/>
      <c r="U191" s="610"/>
    </row>
    <row r="192" spans="1:21">
      <c r="C192" s="863" t="s">
        <v>114</v>
      </c>
      <c r="D192" s="864" t="s">
        <v>153</v>
      </c>
      <c r="E192" s="706" t="s">
        <v>99</v>
      </c>
      <c r="F192" s="865">
        <v>11</v>
      </c>
      <c r="G192" s="866">
        <v>18.268999999999998</v>
      </c>
      <c r="H192" s="614">
        <v>85000</v>
      </c>
      <c r="I192" s="856" t="s">
        <v>93</v>
      </c>
      <c r="J192" s="869"/>
      <c r="K192" s="873">
        <v>95900</v>
      </c>
      <c r="L192" s="814"/>
      <c r="M192" s="666"/>
      <c r="N192" s="666"/>
      <c r="O192" s="666"/>
      <c r="Q192" s="120"/>
    </row>
    <row r="193" spans="3:35">
      <c r="C193" s="863" t="s">
        <v>220</v>
      </c>
      <c r="D193" s="1208" t="s">
        <v>153</v>
      </c>
      <c r="E193" s="706" t="s">
        <v>99</v>
      </c>
      <c r="F193" s="865">
        <v>4</v>
      </c>
      <c r="G193" s="866">
        <v>7.4930000000000003</v>
      </c>
      <c r="H193" s="614">
        <v>85000</v>
      </c>
      <c r="I193" s="856" t="s">
        <v>93</v>
      </c>
      <c r="J193" s="869"/>
      <c r="K193" s="873"/>
      <c r="L193" s="814"/>
      <c r="M193" s="666"/>
      <c r="N193" s="666"/>
      <c r="O193" s="666"/>
      <c r="Q193" s="120"/>
    </row>
    <row r="194" spans="3:35">
      <c r="C194" s="863" t="s">
        <v>120</v>
      </c>
      <c r="D194" s="864" t="s">
        <v>103</v>
      </c>
      <c r="E194" s="706" t="s">
        <v>99</v>
      </c>
      <c r="F194" s="865">
        <v>61</v>
      </c>
      <c r="G194" s="866">
        <v>70</v>
      </c>
      <c r="H194" s="614">
        <v>79000</v>
      </c>
      <c r="I194" s="856" t="s">
        <v>93</v>
      </c>
      <c r="J194" s="869"/>
      <c r="K194" s="873"/>
      <c r="L194" s="814"/>
      <c r="M194" s="666"/>
      <c r="N194" s="666"/>
      <c r="O194" s="666"/>
      <c r="Q194" s="120"/>
    </row>
    <row r="195" spans="3:35">
      <c r="C195" s="669" t="s">
        <v>120</v>
      </c>
      <c r="D195" s="748" t="s">
        <v>153</v>
      </c>
      <c r="E195" s="707" t="s">
        <v>98</v>
      </c>
      <c r="F195" s="704">
        <v>2</v>
      </c>
      <c r="G195" s="749">
        <v>3.2879999999999998</v>
      </c>
      <c r="H195" s="614">
        <v>92000</v>
      </c>
      <c r="I195" s="856" t="s">
        <v>93</v>
      </c>
      <c r="J195" s="874">
        <f t="shared" si="23"/>
        <v>302496</v>
      </c>
      <c r="K195" s="873">
        <v>104500</v>
      </c>
      <c r="L195" s="814"/>
      <c r="Q195" s="120"/>
    </row>
    <row r="196" spans="3:35">
      <c r="C196" s="669" t="s">
        <v>182</v>
      </c>
      <c r="D196" s="802" t="s">
        <v>153</v>
      </c>
      <c r="E196" s="707" t="s">
        <v>101</v>
      </c>
      <c r="F196" s="799">
        <v>7</v>
      </c>
      <c r="G196" s="800">
        <v>14.34</v>
      </c>
      <c r="H196" s="798">
        <v>82000</v>
      </c>
      <c r="I196" s="801" t="s">
        <v>93</v>
      </c>
      <c r="J196" s="874">
        <f t="shared" si="23"/>
        <v>1175880</v>
      </c>
      <c r="K196" s="873">
        <v>98600</v>
      </c>
      <c r="L196" s="814"/>
      <c r="Q196" s="120"/>
    </row>
    <row r="197" spans="3:35">
      <c r="C197" s="867" t="s">
        <v>156</v>
      </c>
      <c r="D197" s="750" t="s">
        <v>153</v>
      </c>
      <c r="E197" s="751">
        <v>355</v>
      </c>
      <c r="F197" s="803">
        <v>4</v>
      </c>
      <c r="G197" s="804">
        <v>7.3</v>
      </c>
      <c r="H197" s="862">
        <v>77000</v>
      </c>
      <c r="I197" s="856" t="s">
        <v>93</v>
      </c>
      <c r="J197" s="874"/>
      <c r="K197" s="873">
        <v>99400</v>
      </c>
      <c r="L197" s="814"/>
      <c r="AI197" t="s">
        <v>54</v>
      </c>
    </row>
    <row r="198" spans="3:35" ht="17.25" customHeight="1">
      <c r="C198" s="859" t="s">
        <v>115</v>
      </c>
      <c r="D198" s="748" t="s">
        <v>153</v>
      </c>
      <c r="E198" s="709" t="s">
        <v>101</v>
      </c>
      <c r="F198" s="860">
        <v>1</v>
      </c>
      <c r="G198" s="861">
        <v>0.77400000000000002</v>
      </c>
      <c r="H198" s="614">
        <v>66000</v>
      </c>
      <c r="I198" s="856" t="s">
        <v>142</v>
      </c>
      <c r="J198" s="875">
        <f t="shared" si="23"/>
        <v>51084</v>
      </c>
      <c r="K198" s="873">
        <v>97300</v>
      </c>
      <c r="L198" s="814"/>
    </row>
    <row r="199" spans="3:35">
      <c r="C199" s="859" t="s">
        <v>130</v>
      </c>
      <c r="D199" s="748" t="s">
        <v>153</v>
      </c>
      <c r="E199" s="709" t="s">
        <v>98</v>
      </c>
      <c r="F199" s="860">
        <v>4</v>
      </c>
      <c r="G199" s="861">
        <v>9.1389999999999993</v>
      </c>
      <c r="H199" s="614">
        <v>90000</v>
      </c>
      <c r="I199" s="856" t="s">
        <v>93</v>
      </c>
      <c r="J199" s="875">
        <f t="shared" si="23"/>
        <v>822509.99999999988</v>
      </c>
      <c r="K199" s="811">
        <v>104600</v>
      </c>
      <c r="L199" s="814"/>
    </row>
    <row r="200" spans="3:35">
      <c r="C200" s="859" t="s">
        <v>116</v>
      </c>
      <c r="D200" s="748" t="s">
        <v>153</v>
      </c>
      <c r="E200" s="709" t="s">
        <v>101</v>
      </c>
      <c r="F200" s="860">
        <v>1</v>
      </c>
      <c r="G200" s="861">
        <v>2.5</v>
      </c>
      <c r="H200" s="614">
        <v>69000</v>
      </c>
      <c r="I200" s="856" t="s">
        <v>173</v>
      </c>
      <c r="J200" s="876">
        <f t="shared" si="23"/>
        <v>172500</v>
      </c>
      <c r="K200" s="811">
        <v>99000</v>
      </c>
      <c r="L200" s="814"/>
    </row>
    <row r="201" spans="3:35">
      <c r="C201" s="670" t="s">
        <v>117</v>
      </c>
      <c r="D201" s="748" t="s">
        <v>155</v>
      </c>
      <c r="E201" s="708" t="s">
        <v>39</v>
      </c>
      <c r="F201" s="705">
        <v>7</v>
      </c>
      <c r="G201" s="752">
        <v>12.5</v>
      </c>
      <c r="H201" s="614">
        <v>82000</v>
      </c>
      <c r="I201" s="755" t="s">
        <v>118</v>
      </c>
      <c r="J201" s="877">
        <f t="shared" si="23"/>
        <v>1025000</v>
      </c>
      <c r="K201" s="811"/>
      <c r="L201" s="814"/>
    </row>
    <row r="202" spans="3:35" ht="16.5" thickBot="1">
      <c r="C202" s="756" t="s">
        <v>117</v>
      </c>
      <c r="D202" s="757" t="s">
        <v>155</v>
      </c>
      <c r="E202" s="758" t="s">
        <v>39</v>
      </c>
      <c r="F202" s="759">
        <v>3</v>
      </c>
      <c r="G202" s="760">
        <v>7.8</v>
      </c>
      <c r="H202" s="753">
        <v>82000</v>
      </c>
      <c r="I202" s="754" t="s">
        <v>164</v>
      </c>
      <c r="J202" s="810"/>
      <c r="K202" s="811"/>
      <c r="L202" s="814"/>
    </row>
    <row r="203" spans="3:35" ht="16.5" thickBot="1">
      <c r="C203" s="578"/>
      <c r="D203" s="578"/>
      <c r="E203" s="579"/>
      <c r="F203" s="579"/>
      <c r="G203" s="579"/>
      <c r="H203" s="580"/>
      <c r="I203" s="581"/>
      <c r="J203" s="810">
        <f>SUM(J184:J202)</f>
        <v>4815984</v>
      </c>
      <c r="K203" s="875"/>
      <c r="L203" s="809"/>
    </row>
    <row r="204" spans="3:35" ht="16.5" thickBot="1">
      <c r="C204" s="582" t="s">
        <v>105</v>
      </c>
      <c r="D204" s="583"/>
      <c r="E204" s="579"/>
      <c r="F204" s="578"/>
      <c r="G204" s="578"/>
      <c r="H204" s="584"/>
      <c r="I204" s="578"/>
      <c r="J204" s="747"/>
      <c r="K204" s="710"/>
    </row>
    <row r="205" spans="3:35" ht="16.5" thickBot="1">
      <c r="C205" s="1210"/>
      <c r="D205" s="1209"/>
      <c r="E205" s="579"/>
      <c r="F205" s="578"/>
      <c r="G205" s="578"/>
      <c r="H205" s="584"/>
      <c r="I205" s="578"/>
      <c r="J205" s="747"/>
      <c r="K205" s="710"/>
    </row>
    <row r="206" spans="3:35">
      <c r="C206" s="585" t="s">
        <v>106</v>
      </c>
      <c r="D206" s="577" t="s">
        <v>97</v>
      </c>
      <c r="E206" s="586" t="s">
        <v>101</v>
      </c>
      <c r="F206" s="587"/>
      <c r="G206" s="588">
        <v>8</v>
      </c>
      <c r="H206" s="589">
        <v>74000</v>
      </c>
      <c r="I206" s="590" t="s">
        <v>107</v>
      </c>
      <c r="J206" s="747"/>
      <c r="K206" s="710"/>
    </row>
    <row r="207" spans="3:35">
      <c r="C207" s="591" t="s">
        <v>108</v>
      </c>
      <c r="D207" s="597" t="s">
        <v>103</v>
      </c>
      <c r="E207" s="592" t="s">
        <v>101</v>
      </c>
      <c r="F207" s="593"/>
      <c r="G207" s="594">
        <v>108</v>
      </c>
      <c r="H207" s="595">
        <v>82000</v>
      </c>
      <c r="I207" s="596" t="s">
        <v>107</v>
      </c>
      <c r="J207" s="747"/>
    </row>
    <row r="208" spans="3:35">
      <c r="C208" s="591" t="s">
        <v>109</v>
      </c>
      <c r="D208" s="597" t="s">
        <v>103</v>
      </c>
      <c r="E208" s="592" t="s">
        <v>99</v>
      </c>
      <c r="F208" s="593"/>
      <c r="G208" s="594">
        <v>8</v>
      </c>
      <c r="H208" s="595">
        <v>75000</v>
      </c>
      <c r="I208" s="596" t="s">
        <v>107</v>
      </c>
      <c r="J208" s="747"/>
    </row>
    <row r="209" spans="3:10" ht="16.5" thickBot="1">
      <c r="C209" s="598" t="s">
        <v>110</v>
      </c>
      <c r="D209" s="599" t="s">
        <v>103</v>
      </c>
      <c r="E209" s="600" t="s">
        <v>99</v>
      </c>
      <c r="F209" s="601"/>
      <c r="G209" s="602">
        <v>11</v>
      </c>
      <c r="H209" s="603">
        <v>82000</v>
      </c>
      <c r="I209" s="604" t="s">
        <v>107</v>
      </c>
      <c r="J209" s="747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6">
    <mergeCell ref="A1:C1"/>
    <mergeCell ref="A2:C2"/>
    <mergeCell ref="A3:B3"/>
    <mergeCell ref="A4:A6"/>
    <mergeCell ref="B4:B6"/>
    <mergeCell ref="C4:D4"/>
    <mergeCell ref="D5:D6"/>
    <mergeCell ref="C5:C6"/>
    <mergeCell ref="F5:F6"/>
    <mergeCell ref="A46:A61"/>
    <mergeCell ref="A23:A38"/>
    <mergeCell ref="A16:A22"/>
    <mergeCell ref="A7:A15"/>
    <mergeCell ref="A39:A45"/>
    <mergeCell ref="N4:O4"/>
    <mergeCell ref="S5:S6"/>
    <mergeCell ref="M5:M6"/>
    <mergeCell ref="L4:M4"/>
    <mergeCell ref="Q5:Q6"/>
    <mergeCell ref="R5:R6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184:O184"/>
    <mergeCell ref="M185:P185"/>
    <mergeCell ref="H182:H183"/>
    <mergeCell ref="F182:G182"/>
    <mergeCell ref="D182:D183"/>
    <mergeCell ref="E182:E183"/>
    <mergeCell ref="A62:A74"/>
    <mergeCell ref="A171:A174"/>
    <mergeCell ref="C182:C183"/>
    <mergeCell ref="A159:A162"/>
    <mergeCell ref="A145:A157"/>
    <mergeCell ref="C181:I181"/>
    <mergeCell ref="I182:I183"/>
    <mergeCell ref="A166:A169"/>
    <mergeCell ref="A99:A115"/>
    <mergeCell ref="A75:A98"/>
    <mergeCell ref="A116:A118"/>
    <mergeCell ref="A164:A165"/>
    <mergeCell ref="A119:A135"/>
    <mergeCell ref="A136:A144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2024-02-27T13:30:58Z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