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9C08FC63-3A1A-4655-BCE1-E9D7E45D26AB}" xr6:coauthVersionLast="45" xr6:coauthVersionMax="45" xr10:uidLastSave="{00000000-0000-0000-0000-000000000000}"/>
  <bookViews>
    <workbookView xWindow="-120" yWindow="-120" windowWidth="29040" windowHeight="15840" xr2:uid="{00000000-000D-0000-FFFF-FFFF00000000}"/>
  </bookViews>
  <sheets>
    <sheet name="26.02.2024" sheetId="1" r:id="rId1"/>
  </sheets>
  <definedNames>
    <definedName name="_xlnm._FilterDatabase" localSheetId="0" hidden="1">'26.02.2024'!$A$3:$AI$190</definedName>
    <definedName name="Авансы">#REF!</definedName>
    <definedName name="Промежуточный_итог">#REF!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55" i="1" l="1"/>
  <c r="F55" i="1"/>
  <c r="H109" i="1" l="1"/>
  <c r="H179" i="1" l="1"/>
  <c r="H92" i="1" l="1"/>
  <c r="H183" i="1" l="1"/>
  <c r="H108" i="1" l="1"/>
  <c r="H93" i="1" l="1"/>
  <c r="H145" i="1" l="1"/>
  <c r="H144" i="1"/>
  <c r="H12" i="1" l="1"/>
  <c r="F12" i="1"/>
  <c r="H88" i="1" l="1"/>
  <c r="H87" i="1" l="1"/>
  <c r="H71" i="1"/>
  <c r="H97" i="1"/>
  <c r="H47" i="1" l="1"/>
  <c r="H112" i="1" l="1"/>
  <c r="H175" i="1" l="1"/>
  <c r="H79" i="1" l="1"/>
  <c r="F79" i="1"/>
  <c r="H141" i="1"/>
  <c r="H142" i="1"/>
  <c r="H184" i="1"/>
  <c r="H182" i="1"/>
  <c r="H61" i="1"/>
  <c r="F61" i="1"/>
  <c r="H173" i="1"/>
  <c r="H177" i="1" l="1"/>
  <c r="H161" i="1"/>
  <c r="H24" i="1"/>
  <c r="H110" i="1" l="1"/>
  <c r="H111" i="1"/>
  <c r="H124" i="1" l="1"/>
  <c r="H134" i="1" l="1"/>
  <c r="H146" i="1"/>
  <c r="H143" i="1"/>
  <c r="H113" i="1"/>
  <c r="H100" i="1" l="1"/>
  <c r="F100" i="1"/>
  <c r="H36" i="1" l="1"/>
  <c r="F36" i="1"/>
  <c r="H176" i="1" l="1"/>
  <c r="F188" i="1" l="1"/>
  <c r="H181" i="1" l="1"/>
  <c r="H180" i="1"/>
  <c r="H178" i="1" l="1"/>
  <c r="H172" i="1" l="1"/>
  <c r="H171" i="1"/>
  <c r="H170" i="1"/>
  <c r="H169" i="1"/>
  <c r="H168" i="1"/>
  <c r="H167" i="1"/>
  <c r="G166" i="1"/>
  <c r="H166" i="1" l="1"/>
  <c r="H165" i="1"/>
  <c r="H164" i="1" l="1"/>
  <c r="H163" i="1" l="1"/>
  <c r="H162" i="1"/>
  <c r="H160" i="1"/>
  <c r="H159" i="1"/>
  <c r="H158" i="1"/>
  <c r="H157" i="1"/>
  <c r="H156" i="1"/>
  <c r="H155" i="1"/>
  <c r="H154" i="1" l="1"/>
  <c r="H153" i="1"/>
  <c r="H152" i="1"/>
  <c r="H151" i="1"/>
  <c r="H150" i="1"/>
  <c r="H149" i="1" l="1"/>
  <c r="H148" i="1"/>
  <c r="H147" i="1"/>
  <c r="H139" i="1"/>
  <c r="H138" i="1"/>
  <c r="H137" i="1"/>
  <c r="H136" i="1" l="1"/>
  <c r="H135" i="1"/>
  <c r="H133" i="1"/>
  <c r="H132" i="1" l="1"/>
  <c r="F131" i="1" l="1"/>
  <c r="H130" i="1" l="1"/>
  <c r="H129" i="1" l="1"/>
  <c r="H128" i="1"/>
  <c r="H127" i="1" l="1"/>
  <c r="H125" i="1"/>
  <c r="H123" i="1"/>
  <c r="H122" i="1"/>
  <c r="H121" i="1"/>
  <c r="H118" i="1" l="1"/>
  <c r="F118" i="1"/>
  <c r="H117" i="1" l="1"/>
  <c r="F117" i="1"/>
  <c r="H116" i="1"/>
  <c r="H115" i="1"/>
  <c r="H114" i="1"/>
  <c r="H107" i="1"/>
  <c r="H106" i="1"/>
  <c r="H103" i="1"/>
  <c r="F103" i="1"/>
  <c r="H102" i="1" l="1"/>
  <c r="F102" i="1"/>
  <c r="H98" i="1"/>
  <c r="H96" i="1" l="1"/>
  <c r="H95" i="1" l="1"/>
  <c r="H94" i="1" l="1"/>
  <c r="F94" i="1"/>
  <c r="H69" i="1"/>
  <c r="H68" i="1" l="1"/>
  <c r="H67" i="1"/>
  <c r="H66" i="1" l="1"/>
  <c r="F66" i="1"/>
  <c r="H64" i="1" l="1"/>
  <c r="H63" i="1"/>
  <c r="H50" i="1"/>
  <c r="F50" i="1"/>
  <c r="H49" i="1"/>
  <c r="H48" i="1"/>
  <c r="H46" i="1"/>
  <c r="H44" i="1"/>
  <c r="H43" i="1"/>
  <c r="H42" i="1"/>
  <c r="H41" i="1" l="1"/>
  <c r="F39" i="1" l="1"/>
  <c r="H38" i="1"/>
  <c r="H37" i="1" l="1"/>
  <c r="H35" i="1" l="1"/>
  <c r="H34" i="1" l="1"/>
  <c r="F34" i="1"/>
  <c r="H33" i="1"/>
  <c r="H32" i="1"/>
  <c r="H31" i="1"/>
  <c r="H30" i="1"/>
  <c r="H29" i="1"/>
  <c r="H26" i="1"/>
  <c r="H23" i="1" l="1"/>
  <c r="H22" i="1"/>
  <c r="H21" i="1"/>
  <c r="H11" i="1"/>
  <c r="F11" i="1"/>
  <c r="H9" i="1"/>
  <c r="H8" i="1" l="1"/>
  <c r="H7" i="1"/>
  <c r="H6" i="1"/>
  <c r="H5" i="1"/>
  <c r="H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TSKDOB</author>
    <author>Пользователь Windows</author>
  </authors>
  <commentList>
    <comment ref="C27" authorId="0" shapeId="0" xr:uid="{00000000-0006-0000-0000-000001000000}">
      <text>
        <r>
          <rPr>
            <b/>
            <sz val="9"/>
            <color indexed="81"/>
            <rFont val="Tahoma"/>
            <family val="2"/>
            <charset val="204"/>
          </rPr>
          <t>TSKDOB:</t>
        </r>
        <r>
          <rPr>
            <sz val="9"/>
            <color indexed="81"/>
            <rFont val="Tahoma"/>
            <family val="2"/>
            <charset val="204"/>
          </rPr>
          <t xml:space="preserve">
114,3</t>
        </r>
      </text>
    </comment>
    <comment ref="D27" authorId="0" shapeId="0" xr:uid="{00000000-0006-0000-0000-000002000000}">
      <text>
        <r>
          <rPr>
            <b/>
            <sz val="9"/>
            <color indexed="81"/>
            <rFont val="Tahoma"/>
            <family val="2"/>
            <charset val="204"/>
          </rPr>
          <t>TSKDOB:</t>
        </r>
        <r>
          <rPr>
            <sz val="9"/>
            <color indexed="81"/>
            <rFont val="Tahoma"/>
            <family val="2"/>
            <charset val="204"/>
          </rPr>
          <t xml:space="preserve">
6,35</t>
        </r>
      </text>
    </comment>
    <comment ref="C86" authorId="0" shapeId="0" xr:uid="{00000000-0006-0000-0000-000003000000}">
      <text>
        <r>
          <rPr>
            <b/>
            <sz val="9"/>
            <color indexed="81"/>
            <rFont val="Tahoma"/>
            <family val="2"/>
            <charset val="204"/>
          </rPr>
          <t>TSKDOB:</t>
        </r>
        <r>
          <rPr>
            <sz val="9"/>
            <color indexed="81"/>
            <rFont val="Tahoma"/>
            <family val="2"/>
            <charset val="204"/>
          </rPr>
          <t xml:space="preserve">
244,48</t>
        </r>
      </text>
    </comment>
    <comment ref="D86" authorId="0" shapeId="0" xr:uid="{00000000-0006-0000-0000-000004000000}">
      <text>
        <r>
          <rPr>
            <b/>
            <sz val="9"/>
            <color indexed="81"/>
            <rFont val="Tahoma"/>
            <family val="2"/>
            <charset val="204"/>
          </rPr>
          <t>TSKDOB:</t>
        </r>
        <r>
          <rPr>
            <sz val="9"/>
            <color indexed="81"/>
            <rFont val="Tahoma"/>
            <family val="2"/>
            <charset val="204"/>
          </rPr>
          <t xml:space="preserve">
10,03</t>
        </r>
      </text>
    </comment>
    <comment ref="C87" authorId="0" shapeId="0" xr:uid="{00000000-0006-0000-0000-000005000000}">
      <text>
        <r>
          <rPr>
            <b/>
            <sz val="9"/>
            <color indexed="81"/>
            <rFont val="Tahoma"/>
            <family val="2"/>
            <charset val="204"/>
          </rPr>
          <t>TSKDOB:</t>
        </r>
        <r>
          <rPr>
            <sz val="9"/>
            <color indexed="81"/>
            <rFont val="Tahoma"/>
            <family val="2"/>
            <charset val="204"/>
          </rPr>
          <t xml:space="preserve">
244,48</t>
        </r>
      </text>
    </comment>
    <comment ref="D87" authorId="0" shapeId="0" xr:uid="{00000000-0006-0000-0000-000006000000}">
      <text>
        <r>
          <rPr>
            <b/>
            <sz val="9"/>
            <color indexed="81"/>
            <rFont val="Tahoma"/>
            <family val="2"/>
            <charset val="204"/>
          </rPr>
          <t>TSKDOB:</t>
        </r>
        <r>
          <rPr>
            <sz val="9"/>
            <color indexed="81"/>
            <rFont val="Tahoma"/>
            <family val="2"/>
            <charset val="204"/>
          </rPr>
          <t xml:space="preserve">
10,03</t>
        </r>
      </text>
    </comment>
    <comment ref="D88" authorId="1" shapeId="0" xr:uid="{00000000-0006-0000-0000-000007000000}">
      <text>
        <r>
          <rPr>
            <b/>
            <sz val="9"/>
            <color indexed="81"/>
            <rFont val="Tahoma"/>
            <family val="2"/>
            <charset val="204"/>
          </rPr>
          <t>Пользователь Windows:</t>
        </r>
        <r>
          <rPr>
            <sz val="9"/>
            <color indexed="81"/>
            <rFont val="Tahoma"/>
            <family val="2"/>
            <charset val="204"/>
          </rPr>
          <t xml:space="preserve">
11,99</t>
        </r>
      </text>
    </comment>
    <comment ref="H88" authorId="1" shapeId="0" xr:uid="{00000000-0006-0000-0000-000008000000}">
      <text>
        <r>
          <rPr>
            <b/>
            <sz val="9"/>
            <color indexed="81"/>
            <rFont val="Tahoma"/>
            <family val="2"/>
            <charset val="204"/>
          </rPr>
          <t xml:space="preserve">Пользователь Windows: по весам </t>
        </r>
      </text>
    </comment>
    <comment ref="D89" authorId="1" shapeId="0" xr:uid="{00000000-0006-0000-0000-000009000000}">
      <text>
        <r>
          <rPr>
            <b/>
            <sz val="9"/>
            <color indexed="81"/>
            <rFont val="Tahoma"/>
            <family val="2"/>
            <charset val="204"/>
          </rPr>
          <t>Пользователь Windows:</t>
        </r>
        <r>
          <rPr>
            <sz val="9"/>
            <color indexed="81"/>
            <rFont val="Tahoma"/>
            <family val="2"/>
            <charset val="204"/>
          </rPr>
          <t xml:space="preserve">
11,99</t>
        </r>
      </text>
    </comment>
    <comment ref="D90" authorId="1" shapeId="0" xr:uid="{00000000-0006-0000-0000-00000A000000}">
      <text>
        <r>
          <rPr>
            <b/>
            <sz val="9"/>
            <color indexed="81"/>
            <rFont val="Tahoma"/>
            <family val="2"/>
            <charset val="204"/>
          </rPr>
          <t>Пользователь Windows:</t>
        </r>
        <r>
          <rPr>
            <sz val="9"/>
            <color indexed="81"/>
            <rFont val="Tahoma"/>
            <family val="2"/>
            <charset val="204"/>
          </rPr>
          <t xml:space="preserve">
11,99</t>
        </r>
      </text>
    </comment>
    <comment ref="H90" authorId="1" shapeId="0" xr:uid="{00000000-0006-0000-0000-00000B000000}">
      <text>
        <r>
          <rPr>
            <b/>
            <sz val="9"/>
            <color indexed="81"/>
            <rFont val="Tahoma"/>
            <family val="2"/>
            <charset val="204"/>
          </rPr>
          <t>Пользователь Windows:</t>
        </r>
        <r>
          <rPr>
            <sz val="9"/>
            <color indexed="81"/>
            <rFont val="Tahoma"/>
            <family val="2"/>
            <charset val="204"/>
          </rPr>
          <t xml:space="preserve">
по весам</t>
        </r>
      </text>
    </comment>
    <comment ref="C92" authorId="1" shapeId="0" xr:uid="{00000000-0006-0000-0000-00000C000000}">
      <text>
        <r>
          <rPr>
            <b/>
            <sz val="9"/>
            <color indexed="81"/>
            <rFont val="Tahoma"/>
            <family val="2"/>
            <charset val="204"/>
          </rPr>
          <t>Пользователь Windows:</t>
        </r>
        <r>
          <rPr>
            <sz val="9"/>
            <color indexed="81"/>
            <rFont val="Tahoma"/>
            <family val="2"/>
            <charset val="204"/>
          </rPr>
          <t xml:space="preserve">
244,48</t>
        </r>
      </text>
    </comment>
    <comment ref="D92" authorId="1" shapeId="0" xr:uid="{00000000-0006-0000-0000-00000D000000}">
      <text>
        <r>
          <rPr>
            <b/>
            <sz val="9"/>
            <color indexed="81"/>
            <rFont val="Tahoma"/>
            <family val="2"/>
            <charset val="204"/>
          </rPr>
          <t>Пользователь Windows:</t>
        </r>
        <r>
          <rPr>
            <sz val="9"/>
            <color indexed="81"/>
            <rFont val="Tahoma"/>
            <family val="2"/>
            <charset val="204"/>
          </rPr>
          <t xml:space="preserve">
11,99</t>
        </r>
      </text>
    </comment>
    <comment ref="C93" authorId="1" shapeId="0" xr:uid="{00000000-0006-0000-0000-00000E000000}">
      <text>
        <r>
          <rPr>
            <b/>
            <sz val="9"/>
            <color indexed="81"/>
            <rFont val="Tahoma"/>
            <family val="2"/>
            <charset val="204"/>
          </rPr>
          <t>Пользователь Windows:</t>
        </r>
        <r>
          <rPr>
            <sz val="9"/>
            <color indexed="81"/>
            <rFont val="Tahoma"/>
            <family val="2"/>
            <charset val="204"/>
          </rPr>
          <t xml:space="preserve">
244,48</t>
        </r>
      </text>
    </comment>
    <comment ref="D93" authorId="1" shapeId="0" xr:uid="{00000000-0006-0000-0000-00000F000000}">
      <text>
        <r>
          <rPr>
            <b/>
            <sz val="9"/>
            <color indexed="81"/>
            <rFont val="Tahoma"/>
            <family val="2"/>
            <charset val="204"/>
          </rPr>
          <t>Пользователь Windows:</t>
        </r>
        <r>
          <rPr>
            <sz val="9"/>
            <color indexed="81"/>
            <rFont val="Tahoma"/>
            <family val="2"/>
            <charset val="204"/>
          </rPr>
          <t xml:space="preserve">
11,99</t>
        </r>
      </text>
    </comment>
    <comment ref="J103" authorId="0" shapeId="0" xr:uid="{00000000-0006-0000-0000-000010000000}">
      <text>
        <r>
          <rPr>
            <b/>
            <sz val="9"/>
            <color indexed="81"/>
            <rFont val="Tahoma"/>
            <family val="2"/>
            <charset val="204"/>
          </rPr>
          <t>TSKDOB:</t>
        </r>
        <r>
          <rPr>
            <sz val="9"/>
            <color indexed="81"/>
            <rFont val="Tahoma"/>
            <family val="2"/>
            <charset val="204"/>
          </rPr>
          <t xml:space="preserve">
L- 10-11 м. </t>
        </r>
      </text>
    </comment>
    <comment ref="K103" authorId="0" shapeId="0" xr:uid="{00000000-0006-0000-0000-000011000000}">
      <text>
        <r>
          <rPr>
            <b/>
            <sz val="9"/>
            <color indexed="81"/>
            <rFont val="Tahoma"/>
            <family val="2"/>
            <charset val="204"/>
          </rPr>
          <t>TSKDOB:</t>
        </r>
        <r>
          <rPr>
            <sz val="9"/>
            <color indexed="81"/>
            <rFont val="Tahoma"/>
            <family val="2"/>
            <charset val="204"/>
          </rPr>
          <t xml:space="preserve">
зелёнка </t>
        </r>
      </text>
    </comment>
    <comment ref="I118" authorId="0" shapeId="0" xr:uid="{00000000-0006-0000-0000-000012000000}">
      <text>
        <r>
          <rPr>
            <b/>
            <sz val="9"/>
            <color indexed="81"/>
            <rFont val="Tahoma"/>
            <family val="2"/>
            <charset val="204"/>
          </rPr>
          <t>TSKDOB:</t>
        </r>
        <r>
          <rPr>
            <sz val="9"/>
            <color indexed="81"/>
            <rFont val="Tahoma"/>
            <family val="2"/>
            <charset val="204"/>
          </rPr>
          <t xml:space="preserve">
УТОЧНЯТЬ!!!!!</t>
        </r>
      </text>
    </comment>
    <comment ref="I119" authorId="0" shapeId="0" xr:uid="{00000000-0006-0000-0000-000013000000}">
      <text>
        <r>
          <rPr>
            <b/>
            <sz val="9"/>
            <color indexed="81"/>
            <rFont val="Tahoma"/>
            <family val="2"/>
            <charset val="204"/>
          </rPr>
          <t>TSKDOB:</t>
        </r>
        <r>
          <rPr>
            <sz val="9"/>
            <color indexed="81"/>
            <rFont val="Tahoma"/>
            <family val="2"/>
            <charset val="204"/>
          </rPr>
          <t xml:space="preserve">
УТОЧНЯТЬ!!!!!</t>
        </r>
      </text>
    </comment>
    <comment ref="I120" authorId="0" shapeId="0" xr:uid="{00000000-0006-0000-0000-000014000000}">
      <text>
        <r>
          <rPr>
            <b/>
            <sz val="9"/>
            <color indexed="81"/>
            <rFont val="Tahoma"/>
            <family val="2"/>
            <charset val="204"/>
          </rPr>
          <t>TSKDOB:</t>
        </r>
        <r>
          <rPr>
            <sz val="9"/>
            <color indexed="81"/>
            <rFont val="Tahoma"/>
            <family val="2"/>
            <charset val="204"/>
          </rPr>
          <t xml:space="preserve">
УТОЧНЯТЬ!!!!!</t>
        </r>
      </text>
    </comment>
    <comment ref="K188" authorId="0" shapeId="0" xr:uid="{00000000-0006-0000-0000-000015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<sst xmlns="http://schemas.openxmlformats.org/spreadsheetml/2006/main" count="665" uniqueCount="272">
  <si>
    <t>№ п/п</t>
  </si>
  <si>
    <t>Вес, тн</t>
  </si>
  <si>
    <t>Характеристика труб/марка стали</t>
  </si>
  <si>
    <t>4 категория</t>
  </si>
  <si>
    <t>D</t>
  </si>
  <si>
    <t>ПЕРВОУРАЛЬСК</t>
  </si>
  <si>
    <t xml:space="preserve">4 категория </t>
  </si>
  <si>
    <t>АДЖАРСКАЯ</t>
  </si>
  <si>
    <t>7-7,7</t>
  </si>
  <si>
    <t>Новосинеглазово</t>
  </si>
  <si>
    <t>10,82/10,87/11,03</t>
  </si>
  <si>
    <t>САМАРА</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</si>
  <si>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</si>
  <si>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</si>
  <si>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</si>
  <si>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</si>
  <si>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</si>
  <si>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</si>
  <si>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</si>
  <si>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</si>
  <si>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</si>
  <si>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</si>
  <si>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</si>
  <si>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</si>
  <si>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</si>
  <si>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</si>
  <si>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 xml:space="preserve">ПРОМЫШЛЕННАЯ </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</si>
  <si>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</si>
  <si>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</si>
  <si>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</si>
  <si>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</si>
  <si>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</si>
  <si>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</si>
  <si>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</si>
  <si>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</si>
  <si>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8,03/11,23</t>
  </si>
  <si>
    <t>2)  10 шт. 11,87/11,86/11,86/11,87/11,83/11,87/11,86/11,88/11,85/11,86  118,61 м. 3,115 т.
3) 10 шт.  11,95/11,88/11,89/11,56/11,87/11,63/11,95/11,95/11,64/11,85 118,17 м. 3,103 т.
4) 13 шт. 11,47/9,85/11,96/11,89/11,90/11,88/11,95/11,88/11,89/11,63/11,38/10,48/10,44 148,60 м. 3,903 т.</t>
  </si>
  <si>
    <t>11,99/12/11,99/11,89/12/11,88/11,88/10,98/11,89/12</t>
  </si>
  <si>
    <t>11,33/11,47</t>
  </si>
  <si>
    <t>ТС 153-21-2007 
п/ш, с гратом 
ст. 22ГЮ</t>
  </si>
  <si>
    <t xml:space="preserve">5)10,40  </t>
  </si>
  <si>
    <t>7,3-8</t>
  </si>
  <si>
    <t>новая</t>
  </si>
  <si>
    <t>лежалая</t>
  </si>
  <si>
    <t xml:space="preserve">б.ш.,  ст. 09Г2С, фаска орбита </t>
  </si>
  <si>
    <t>с гратом
ТС 153-21-2007 
СТ. 20</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</si>
  <si>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</si>
  <si>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11,99/11,84/9,89/11,91/11,98/10,99/9,89/11,90/11,43/10,97/11,99/12,01/11,99/11,89/9,74/9,60/11,72/9,90/11,49/9,90/9,90/9,90/9,90/9,90/11,99/11,99/11,53/11,89/11,98/11,56/11,91/9,89/11,21/11,54/11,90/9,94/
9,98/9,90/9,90-</t>
    </r>
    <r>
      <rPr>
        <b/>
        <sz val="8"/>
        <color indexed="8"/>
        <rFont val="Calibri"/>
        <family val="2"/>
        <charset val="204"/>
      </rPr>
      <t>с резьбой</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</si>
  <si>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</si>
  <si>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</si>
  <si>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</si>
  <si>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ПЕРВОУРАЛЬСК-АСБЕСТ</t>
  </si>
  <si>
    <t xml:space="preserve"> </t>
  </si>
  <si>
    <t>3,66-вырез</t>
  </si>
  <si>
    <t xml:space="preserve"> по 6,05 м.</t>
  </si>
  <si>
    <t>11,80/9,84</t>
  </si>
  <si>
    <t>6,90-вырез</t>
  </si>
  <si>
    <t>4 (?)</t>
  </si>
  <si>
    <t>7,03/7,23</t>
  </si>
  <si>
    <t>0,46/0,55/0,56/0,55/0,30</t>
  </si>
  <si>
    <t>11,77/11,77/11,76/11,75/11,75/11,76/11,77/11,78/11,77</t>
  </si>
  <si>
    <t>2 шт. 23,34 м.  Ст. К 50</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</si>
  <si>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</si>
  <si>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</si>
  <si>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</si>
  <si>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</si>
  <si>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</si>
  <si>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</si>
  <si>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</si>
  <si>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</si>
  <si>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</si>
  <si>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</si>
  <si>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 ГОСТ 10704-91 10705-80 п/ш, cнятый грат, п/ш, снятый грат, ТС 153-21-2007 </t>
  </si>
  <si>
    <t xml:space="preserve">ГОСТ 8732-78 ц/т, cт. 20 </t>
  </si>
  <si>
    <t>ГОСТ 10704-91 10705-80 п/ш, cт. 09Г2С</t>
  </si>
  <si>
    <t>ГОСТ 10704-91 10705-80 ст. 22ГЮ
ТС 153-21-2007</t>
  </si>
  <si>
    <t>обсадная, ГОСТ 31446-2017/53366-2009 ОТТМ "Е"</t>
  </si>
  <si>
    <t>ГОСТ 10704-91 10705-80 ст. 22ГЮ
ТС 153-21-2007 гнутая</t>
  </si>
  <si>
    <t xml:space="preserve">ГОСТ 10704-91 10705-80 п/ш, cт . 20 </t>
  </si>
  <si>
    <t>ГОСТ 10704-91 10705-80 п/ш</t>
  </si>
  <si>
    <t xml:space="preserve">ГОСТ 8732-78 ц/т, cт . 20 </t>
  </si>
  <si>
    <t>ГОСТ 31446-2017 Обсадная ОТТМ</t>
  </si>
  <si>
    <t xml:space="preserve">ГОСТ 8732-78 ц/т, cт . 17Г1С </t>
  </si>
  <si>
    <t>ГОСТ 8732-78 ц/т, cт. 35</t>
  </si>
  <si>
    <t xml:space="preserve">ГОСТ 8732-78 ц/т
ст. 20 </t>
  </si>
  <si>
    <t>ГОСТ 31446-2017 Обсадная БТС</t>
  </si>
  <si>
    <t>ГОСТ 10704-91 10705-80 п/ш, снятый грат, гр. Д</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</si>
  <si>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</si>
  <si>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</si>
  <si>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</si>
  <si>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</si>
  <si>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</si>
  <si>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</si>
  <si>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</si>
  <si>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п/ш, снятый грат,  cт. 22ГЮ, ТС 153-21-2007, ГОСТ 10704-91 10705-80</t>
  </si>
  <si>
    <t>Обсадная ОТТМ,  R55</t>
  </si>
  <si>
    <t xml:space="preserve">Заготовка обсадная ГОСТ 31446-2017 гр.Р110 (М)
</t>
  </si>
  <si>
    <t>Обсадная ГОСТ 31446-2017 гр.Д 
ОТТГ 1 шт. кривая 0,440 т.</t>
  </si>
  <si>
    <t xml:space="preserve">ТС 153-21-2007, ст. L415
ГОСТ 10704-91 10705-80 </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</si>
  <si>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</si>
  <si>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</si>
  <si>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</si>
  <si>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</si>
  <si>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</si>
  <si>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 xml:space="preserve">п/ш, 1 шов
ГОСТ 10706-76 ст.17Г1С
</t>
  </si>
  <si>
    <t>п/ш, 2 шва
 ГОСТ 10706-76 ст.17Г1С</t>
  </si>
  <si>
    <t>обсадная, "Е"ОТТМ</t>
  </si>
  <si>
    <t>обсадная, "Д" ОТТМ</t>
  </si>
  <si>
    <t>10,54/11,80/10,91/11,33/11,38/11,30/11,90/11,79/11,31/11,63/10,95/11,58/11,26/10,67/11,17/11,30/11,50/11,43/11,30/11,31/11,83(11,85)/10,75/11,41/11,50/11,43/11,53/11,18/11,36/11,17/10,80/10,02/11,49/11,87/11,32/11,38/11,01/11,32/11,57/10,97/11,43/10,97/11,19/11,63/11,30/11,27/11,21/11,20</t>
  </si>
  <si>
    <t>обсадная, "Д" БТС</t>
  </si>
  <si>
    <t>обсадная, 
R-95/C 90 ТМК UP CWB</t>
  </si>
  <si>
    <t>обсадная "Д" ОТТМ</t>
  </si>
  <si>
    <t>обсадная  "Д" БТС</t>
  </si>
  <si>
    <t>11,36/11,88</t>
  </si>
  <si>
    <t>обсадная "Е" ОТТМ
1 шт. шовная ВМЗ</t>
  </si>
  <si>
    <t>11,95/11,95/11,92/11,96/11,98/11,98</t>
  </si>
  <si>
    <t>п/ш, ВУС 3-х слойная, CТ. 09ГБЮ</t>
  </si>
  <si>
    <t>п/ш, снятый грат, ст. K60
ГОСТ 10705-80</t>
  </si>
  <si>
    <t xml:space="preserve">п/ш, cнятый грат, ТС 153-21-2007 
СТ. 22ГЮ </t>
  </si>
  <si>
    <t xml:space="preserve">1. 24 шт. 258,03 м. 3,919 Т. 
2. 24 шт. 283,47 м. 4,315 Т. 
3. 24 шт. 286,65 м. 4,362 Т. 
4. 24 шт. 238,42 м. 3,621 Т. 
5. 24 шт. 280,12 м. 4,262 Т. </t>
  </si>
  <si>
    <t xml:space="preserve">п/ш, cнятый грат, 
СТ. 20-КСХ </t>
  </si>
  <si>
    <t>п/ш, cнятый грат, ТС 153-21-2007 
СТ. 22ГЮ 
резьба с одной стороны</t>
  </si>
  <si>
    <t>п/ш, ВУС, CТ. 09ГБЮ</t>
  </si>
  <si>
    <t>11,95/11,95/11,96/11,95/11,97/11,98</t>
  </si>
  <si>
    <t>п/ш</t>
  </si>
  <si>
    <t>10,80/10,72/10,92</t>
  </si>
  <si>
    <t>ц/т, cт. 09Г2С</t>
  </si>
  <si>
    <t>ОТВОД 820Х18</t>
  </si>
  <si>
    <t>ОТВОД 820Х24</t>
  </si>
  <si>
    <t xml:space="preserve">0,770 т.
</t>
  </si>
  <si>
    <t>0,690 т.</t>
  </si>
  <si>
    <t xml:space="preserve">0,635 т. </t>
  </si>
  <si>
    <t xml:space="preserve"> ТС 153-21-2007 
ст. 22ГЮ
</t>
  </si>
  <si>
    <t>ОТВОД 1020Х28</t>
  </si>
  <si>
    <t>п/ш, два шва, СТ. 3СП5</t>
  </si>
  <si>
    <t>ТС 153-21-2007</t>
  </si>
  <si>
    <t>п/ш, ВУС , CТ. 09ГБЮ</t>
  </si>
  <si>
    <t>п/ш, cнятый грат,
ГОСТ 10705-80 
cталь 09Г2С, L415,  05ХГБ, K50, 20-КСХ</t>
  </si>
  <si>
    <t xml:space="preserve">11,55/11,53/11,61/11,55/11,60/11,69/11,49/11,39/11,42/11,61/11,43/11,33/11,05/11,31/11,38/11,37/10,82/10,45/11,37/11,36/9,76/10,57/10,93/11,62/11,68/11,68/11,50/11,55/11,56/9,37/9,26/8,27/9,22/11,55/11,68/11,35/11,48/11,45/11,67/11,54/11,66/11,37/11,58/12,09/12,08/12,09/11,68/11,60/11,89/11,68/11,68/11,57/11,50/11,67/11,33/11,66/11,41/11,67/11,68/11,36/11,67/11,66/11,68/11,56/11,68/11,54/11,68/11,67/11,66/11,68/11,67 </t>
  </si>
  <si>
    <t>ц/т, ЧТПЗ, 
ГОСТ 8732,  ст. 09Г2С?</t>
  </si>
  <si>
    <t>10,32кр./10,11/9,84/10,49б. /10,75б. /10,30/10,80б. /9,95/10,68/9,52/9,94/9,89/10,07кр./8,82/9,84/9,70кр./9,00кр./8,56кр./11,57/9,38кр.</t>
  </si>
  <si>
    <t>8,96/9,65 б.</t>
  </si>
  <si>
    <t>ц/т, без фасок</t>
  </si>
  <si>
    <t>ц/т</t>
  </si>
  <si>
    <t>10,35/10,32</t>
  </si>
  <si>
    <t xml:space="preserve"> п/ш, cнятый грат, ТС 153-21-2007 ст.22ГЮ</t>
  </si>
  <si>
    <t>CТ. 09Г2С, п.ш, 1 шов, тип 3, ВМЗ ТУ 24.20.21-1573-05757848-2016</t>
  </si>
  <si>
    <t xml:space="preserve"> "Д" ОТТМ</t>
  </si>
  <si>
    <t xml:space="preserve">  "K55" БТС</t>
  </si>
  <si>
    <t>"Д" ОТТМ</t>
  </si>
  <si>
    <t xml:space="preserve"> "Д" БТС</t>
  </si>
  <si>
    <t>CАМАРА</t>
  </si>
  <si>
    <t>"К55" БТС</t>
  </si>
  <si>
    <t>CТ.05ХГБ, К 52 п.ш, 1 шов, тип 3, ВМЗ ТУ 24.20.21-172-05757848-2017</t>
  </si>
  <si>
    <t>c поперечкой 4,45 м., CТ.05ХГБ, К 52 , тип 3, ВМЗ ТУ 24.20.21-172-05757848-2017</t>
  </si>
  <si>
    <t>п/ш, cнятый грат, ГОСТ 10705-80
cт. 09Г2С, L360,  20</t>
  </si>
  <si>
    <t>п/ш, один шов</t>
  </si>
  <si>
    <t>ц/т, ЧТПЗ, СТ.09Г2С</t>
  </si>
  <si>
    <t>12,06/12,06/12,06/12,05/12,05</t>
  </si>
  <si>
    <t>п/ш, СТ. 09Г2С, ГОСТ 10705</t>
  </si>
  <si>
    <t>CТ. 09Г2С, п.ш, тип 3, ВМЗ ТУ 24.20.21-1573-05757848-2016</t>
  </si>
  <si>
    <t>п/ш, cт. 20</t>
  </si>
  <si>
    <t>11,65/11,65/11,63/11,64/12,02/11,64-вмят. с краю 0,5 м./</t>
  </si>
  <si>
    <t>11,97/10,16</t>
  </si>
  <si>
    <t>внутр.коррозия</t>
  </si>
  <si>
    <t>тип 3, cт.09г2с</t>
  </si>
  <si>
    <t>12,05/12,05</t>
  </si>
  <si>
    <t>10,92/9,86/11,25/11,06/11,24/11,69/11,15</t>
  </si>
  <si>
    <t>11,74/12,09/12/12,06/11,98/12,09/12,13/12,14/12,23/12,08/12,03/12,07/12,07/12,07/12,06/12,15/12,06/12,09/12,05/11,41/12,08/12,18/11,63/12,19/12,24/12,07/12,07/12,05/12,06/12,07/12,24</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</si>
  <si>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</si>
  <si>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</si>
  <si>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</si>
  <si>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</si>
  <si>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стальные электросварные, ст. 22ГЮ, ТС  153-21-2007</t>
  </si>
  <si>
    <t xml:space="preserve">п/ш, снятый грат, ТС 153-21-2007 </t>
  </si>
  <si>
    <t>11,95/11,96/11,98/11,96/11,98</t>
  </si>
  <si>
    <t>ц/т, cт. 13ХФА</t>
  </si>
  <si>
    <t>12,13/12,14/10,69</t>
  </si>
  <si>
    <r>
      <t xml:space="preserve">ГОСТ 10704-91 10705-80 ст. 22ГЮ
ТС 153-21-2007
</t>
    </r>
    <r>
      <rPr>
        <b/>
        <sz val="8"/>
        <color indexed="8"/>
        <rFont val="Calibri"/>
        <family val="2"/>
        <charset val="204"/>
      </rPr>
      <t xml:space="preserve">
</t>
    </r>
  </si>
  <si>
    <t>12,14/12,13/12,15/12,15/12,14/12,15/12,07/12,14</t>
  </si>
  <si>
    <t xml:space="preserve">п/ш, снятый грат, ст. 22ГЮ
ТС 153-21-2007
</t>
  </si>
  <si>
    <t>п/ш, снятый грат, ТС 153-21-2007, ст.22ГЮ</t>
  </si>
  <si>
    <t>11,63/11,71/11,67/11,57</t>
  </si>
  <si>
    <t>ВУС, CТ. К60</t>
  </si>
  <si>
    <t>п/ш, cнятый грат, ГОСТ 10705-80, 
ст. 09Г2С/ ст. К 52/ ст. 13ХФА</t>
  </si>
  <si>
    <t xml:space="preserve">5,60 - cт. 1ЗХФА
4,92 - ст. 20 
</t>
  </si>
  <si>
    <t xml:space="preserve">ТУ 1380-123-05757848-2014  СТ. 09Г2С </t>
  </si>
  <si>
    <t>п/ш, снятый грат,ГОСТ 10705-80 гр. Д, ГОСТ 10704-91 , ст.К60</t>
  </si>
  <si>
    <t>3,60/3,42/5,10</t>
  </si>
  <si>
    <t>11,73/12,17/12,15/11,53/11,66</t>
  </si>
  <si>
    <t>10,41/10,52/10,49</t>
  </si>
  <si>
    <t>п/ш, снятый грат, ГОСТ 10705-80 гр. Д, ГОСТ 10704-91 
ст. 20, К 56, 13ХФА, K50</t>
  </si>
  <si>
    <t>12,12/12,12</t>
  </si>
  <si>
    <t>6,35/6,75/9,33/8,60/5,31</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</si>
  <si>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</si>
  <si>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</si>
  <si>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</si>
  <si>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</si>
  <si>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r>
      <t xml:space="preserve">10,03/9,40/9,22/8,19/9,89/11,45 </t>
    </r>
    <r>
      <rPr>
        <b/>
        <sz val="8"/>
        <color theme="1"/>
        <rFont val="Calibri"/>
        <family val="2"/>
        <charset val="204"/>
      </rPr>
      <t>ст. К56</t>
    </r>
    <r>
      <rPr>
        <sz val="8"/>
        <color theme="1"/>
        <rFont val="Calibri"/>
        <family val="2"/>
        <charset val="204"/>
      </rPr>
      <t xml:space="preserve">
11,68/8,08/11,43/11,53/8,05/11,35/11,68/11,57/11,53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11,27/11,68 </t>
    </r>
    <r>
      <rPr>
        <b/>
        <sz val="8"/>
        <color theme="1"/>
        <rFont val="Calibri"/>
        <family val="2"/>
        <charset val="204"/>
      </rPr>
      <t>СТ.К50</t>
    </r>
  </si>
  <si>
    <t>11,33
11,35/11,47/11,61/11,34/11,09/11,60/11,39/11,36/11,42/11,60/11,34/11,34/11,35/11,35/11,61- ст. 13ХФА</t>
  </si>
  <si>
    <t>11,45/11,61</t>
  </si>
  <si>
    <r>
      <t>11,02</t>
    </r>
    <r>
      <rPr>
        <sz val="8"/>
        <color indexed="8"/>
        <rFont val="Calibri"/>
        <family val="2"/>
        <charset val="204"/>
      </rPr>
      <t>/10,88</t>
    </r>
    <r>
      <rPr>
        <sz val="8"/>
        <color indexed="8"/>
        <rFont val="Calibri"/>
        <family val="2"/>
        <charset val="204"/>
      </rPr>
      <t>/11,21/11,48/11,27/11,26/11,40/11,40</t>
    </r>
    <r>
      <rPr>
        <sz val="8"/>
        <color indexed="8"/>
        <rFont val="Calibri"/>
        <family val="2"/>
        <charset val="204"/>
      </rPr>
      <t>/11,21</t>
    </r>
  </si>
  <si>
    <t xml:space="preserve">
5. 6 шт. 68,47 м. 0,840 т. (*из пачки  279,19 м. 3,437 т.)
6. 1 шт.11,69 м. 0,144 т.</t>
  </si>
  <si>
    <t xml:space="preserve">11,61/11,61/11,08 </t>
  </si>
  <si>
    <t>тип 3,  ВУС,   ТУ 14-3-1573-96 СТ. 17Г1С-У</t>
  </si>
  <si>
    <t>11,62/11,59/11,65  СТ.10Г2ФБ
11,85/11,86  СТ. К56</t>
  </si>
  <si>
    <t>1 шов, ВУС, ТУ 14-8-16-2001 СТ. 10Г2ФБ</t>
  </si>
  <si>
    <t>п/ш,  тип 3, ТС 153-11-2002-05-15 СТ. К 60</t>
  </si>
  <si>
    <t>11,29/11,42/11,12/11,29/9,78 ст.J55
11,38/11,69/11,47 ст. 22ГЮ
11,59/11,46/11,69/11,53 ст. К52</t>
  </si>
  <si>
    <t>10,36/11,66/10,47/10,77</t>
  </si>
  <si>
    <t>п/ш, cнятый грат, торц.фаска, ст.J55, ст. 22ГЮ, ст. К52 ТС 153-21-2007</t>
  </si>
  <si>
    <t>11,65/12,05/12,15</t>
  </si>
  <si>
    <t>12,15/12,15/12,16/12,13/12,16/12,04/12,15/12,05/12,13/12,13/12,04/12,04/12,15/11,97/11,96</t>
  </si>
  <si>
    <t>1. 6 шт. 58,42 м. 2,040 т. 
2. 7 шт. 82,13 м. 2,867 т. 
3. 6 шт. 69,81 м. 2,439 т. 
4. 5 шт. 59,45 м. 2,076 т. 
5. 7 шт. 80,98 м. 2,827 т. 
6. 7 шт. 83,80 м. 2,926 т. 
7. 8 шт. 92,91 м. 3,245 т. 
8. 3 шт. 34,87 м. 1,218 т. 
9. 6 шт. 69,32 м. 2,421 т. 
10. 6 шт. 69,50 м. 2,427 т. 
11. 6 шт. 70,41 м. 2,459 т. 
12. 2 шт. 23,84 м. 0,833 т. 
14. 9 шт. 104,60 м. 3,652 т. 
15. 6 шт. 69,75 м. 2,435 т.
18. 3 шт. 34,93 м. 1,220 т. 
19. 7 шт. 81,50 м. 2,846 т. 
20. 2 шт. 23,02 м. 0,804 т. 
22. 4 шт. 46,49 м. 1,624 т.
25. 7 шт. 79,49 м. 2,775 т.
27. 4 шт. 46,59 м. 1,627 т.
28. 4 шт. 46,51 м. 1,624 т.</t>
  </si>
  <si>
    <r>
      <t xml:space="preserve">ГОСТ 10704-91 10705-80 
ст. 22 ГЮ
ТС 153-21-2007
</t>
    </r>
    <r>
      <rPr>
        <b/>
        <sz val="8"/>
        <color rgb="FFC00000"/>
        <rFont val="Calibri"/>
        <family val="2"/>
        <charset val="204"/>
      </rPr>
      <t xml:space="preserve">
</t>
    </r>
  </si>
  <si>
    <t xml:space="preserve">
5 шт. 57,61 м. 2,660 т.
7 шт. 77,71 м. 3,589 т.
5 шт. 2,832 т. брак
3 шт. 34,68 м. 1,601 т. 
7 шт. 82,95 м . 3,832 т.
4 шт. 46,69 м. 2,156 т.
4 шт. 46,16 м . 2,132 т.
4 шт. 47,90 м. 2,180 т.
6 шт. 69,90 м. 3,228 т.
7 шт. 82,55 м. 3,930 т.
7 шт. 82,14 м. 3,786 т.
3 шт. 35,66 м. 1,647 т.
5 шт. 58,18 м. 2,688 т.
7 шт.  3,964 т.
7 шт. 79,76 м. 3,817 т.
6 шт. 71,43 м. 3,438 т.
1 шт. 11,68 м. 0,540 т. </t>
  </si>
  <si>
    <t>п/ш, ГОСТ 10704-91 10705-80 сварная ст.20</t>
  </si>
  <si>
    <t>cт. 20 , обечайка</t>
  </si>
  <si>
    <t>обсадная, БТС, бш (cинара)</t>
  </si>
  <si>
    <t xml:space="preserve">7 шт.  4,660 т. 
7 шт.  4,640 т. 
7 шт.  4,645 т. 
7 шт.  4,635 т. 
2 шт.  1,260 т. </t>
  </si>
  <si>
    <t>12,08/12,18</t>
  </si>
  <si>
    <t>8,64/8,62/8,89/9,38</t>
  </si>
  <si>
    <t xml:space="preserve">1. 83,31 м. 7 шт. 3,848 т. 
2. 35,24 м. 3 шт. 1,627 т. 
3. 93,51 м. 8 шт. 4,319 т. 
4. 71,48 м. 6 шт. 3,301 т. 
5. 81,71 м. 7 шт. 3,775 т. 
6. 81,46 м. 7 шт. 3,763 т. </t>
  </si>
  <si>
    <t xml:space="preserve">
3 шт. 34,45 м.ст. К-55 
</t>
  </si>
  <si>
    <t xml:space="preserve">1. 34,54 м. 3 шт. 1,207 т.  (*1 шт. грат)
</t>
  </si>
  <si>
    <t>11,56/11,58/11,57/11,56</t>
  </si>
  <si>
    <t xml:space="preserve">
3. 57,49 м. 5 шт. 2,008 т.  
7. 103,66 м. 9 шт. 3,620 т.  
</t>
  </si>
  <si>
    <t>п/ш, ТС 153-21-2007,  
ст. J55</t>
  </si>
  <si>
    <t>1. 378,22 м. 37 шт. 3,476 т.
2. 382,02 м. 37 шт. 3,517 т.
3. 375,11 м. 37 шт. 3,446 т.
4. 382,02 м. 37 шт. 3,515 т.
5. 381,58 м. 37 шт. 3,512 т.
6. 378,87 м. 37 шт. 3,482 т.</t>
  </si>
  <si>
    <t xml:space="preserve">
8. 123,72 м. 12 шт. 1,140 т.</t>
  </si>
  <si>
    <t>п/ш, ТС 153-21-2007, ст.22ГЮ</t>
  </si>
  <si>
    <t>1. 381,80 м. 37 шт. 3,515 т.
2. 380,05 м. 37 шт. 3,494 т.
3. 380,35 м. 37 шт. 3,496 т.
4. 380,75 м. 37 шт. 3,500 т.
5. 381,94 м. 37 шт. 3,515 т.
6. 377,67 м. 37 шт. 3,473 т.</t>
  </si>
  <si>
    <t>9. 11,99 м. 1 шт. 0,268  т. ст. 20 А/К 52
12. 69,42 м. 6 шт. 1,572 т. ст. 20 А</t>
  </si>
  <si>
    <t>6,70-рез.</t>
  </si>
  <si>
    <t>11,68/9,65</t>
  </si>
  <si>
    <t>11,96/11,97/11,56/11,96/11,93</t>
  </si>
  <si>
    <t xml:space="preserve">10,06/4,52 (*остаток от 5,37)/5,53 </t>
  </si>
  <si>
    <t>12,08/12,08/12,07/11,88/11,73/12,05/12,16/12,05/12,06/12,07/11,70/11,32рез.</t>
  </si>
  <si>
    <t>11,63/11,73/11,67</t>
  </si>
  <si>
    <t>обсадная, P110, ТМК</t>
  </si>
  <si>
    <t xml:space="preserve">1. 381,68 м. 37 шт. 3,515 т.  
2. 381,90 м. 37 шт. 3,515 т.  
</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</si>
  <si>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</si>
  <si>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</si>
  <si>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 xml:space="preserve">1. 22,96 м. 2 шт. 1,062 т. 
2. 71,55 м. 6 шт. 3,305 т. 
3. 83,53 м. 7 шт. 3,859 т. 
6. 58,61 м. 5 шт. 2,707 т. </t>
  </si>
  <si>
    <t>1. 380,16 м. 37 шт. 3,494 т.
2. 381,92 м. 37 шт. 3,516 т.
3. 381,95 м. 37 шт. 3,517 т.
4. 380,64 м. 37 шт. 3,498 т.
5. 380,16 м. 37 шт. 3,495 т.
6. 154,89 м. 15 шт. 1,425 т.</t>
  </si>
  <si>
    <t>11,68/11,63/10,98/11,28/10,94 ст. К 60
9,77/11,58/11,57  cт.20 
11,48 ст.К52
11,57 (?)
11,28/11,58/11,59/11,56/11,69 ст. 09г2с</t>
  </si>
  <si>
    <t>п/ш, снятый грат, ГОСТ 10705-80</t>
  </si>
  <si>
    <t xml:space="preserve">11,98/12,22/11,66/11,39/12,16/12,16/12,10/12,06/12,14/12,11/11,85/12,10/11,53/11,36/12,09/12,07/11,56/11,57/11,55/11,53/12,10/12,09/12,09/12,15
12,12/11,38/11,91/11,29/12,43/12,16/12,17/11,56/11,91/11,48/11,97/11,77/11,87/12,16/12,15/11,56/11,43/11,92/11,56/12,16/12,16/12,19/11,47/12,16/12,12 </t>
  </si>
  <si>
    <t xml:space="preserve">п/ш, снятый грат, ТС 153-21-2007,  ст. J55 без фаски </t>
  </si>
  <si>
    <t xml:space="preserve">п/ш, снятый грат, ТС 153-21-2007, ст.22ГЮ, изгиб 
</t>
  </si>
  <si>
    <t xml:space="preserve">30 шт. 2,880 т.
26 шт. 2,490 т. 
37 шт. 3,535 т.
26 шт. 2,445 т.
25 шт. 2,400 т.
37 шт. 3,520 т. 
37 шт. 3,555 т. </t>
  </si>
  <si>
    <t xml:space="preserve">1. 351,68 м. 37 шт. 3,228 т.
3. 352,21 м. 37 шт. 3,232 т.
4. 9,46/9,36  2 шт. 0,172 т. (*из  пачки 378,62 м. 37 шт. 3,480 т.)
</t>
  </si>
  <si>
    <t>1. 376,97 м. 37 шт. 3,465 т.
2. 27 шт. 277,46 м. 2,538 т. (*из пачки 380,21 м. 37 шт. 3,478 т.)
3. 379,08 м. 37 шт. 3,468 т.
4. 392,41 м. 38 шт. 3,609 т.
5. 381,84 м. 37 шт. 3,515 т.
6. 380,83 м. 37 шт. 3,501 т.</t>
  </si>
  <si>
    <t>обсадная, 
 P -110 TMK FMC 
  TMK FMC  UP Q -135
 TMK FMC  UP Q -125</t>
  </si>
  <si>
    <t>10,235 т. P -110 TMK FMC 
3,704 т.  TMK FMC  UP Q -135
7,960 т.  TMK FMC  UP Q -125</t>
  </si>
  <si>
    <t>11,68/11,68/11,68/11,67/11,53/11,67/11,39/11,67/11,64</t>
  </si>
  <si>
    <t>5 шт. 57,50 м. 2,009 т.
8 шт. 94,37 м. 3,296 т.
7 шт. 81,89 м. 2,860 т.
10 шт. 118,07 м. 4,124 т.
10 шт. 116,87 м. 4,080 т.
10 шт. 116,98 м. 4,085 т.</t>
  </si>
  <si>
    <t xml:space="preserve">10 шт. 117,21 м. 4,095 т.
10 шт. 116,83 м. 4,082 т.
10 шт. 117,70 м. 4,110 т.
10 шт. 116,86 м. 4,080 т.
10 шт. 117,75 м. 4,113 т.
</t>
  </si>
  <si>
    <t>11,48/11,71/11,72/12,02/12,27/11,98/11,55/12,13/11,92/11,47/12,15/11,40/11,63/11,66/11,59/11,49/11,29/12,12/11,81/11,73/11,35/12,14/11,60/11,65/11,69</t>
  </si>
  <si>
    <t>12,15/12,15/12,15/11,84/11,94/12,14/12,16/12,11</t>
  </si>
  <si>
    <t xml:space="preserve">п/ш, 1 шов
СТ. К60
</t>
  </si>
  <si>
    <t>обсадная, ОТТМ, исп. А гр. Д, ГОСТ 632-80</t>
  </si>
  <si>
    <t>11,67/11,55/11,55/11,50/11,67/11,39/11,44/11,66/11,44/11,56/11,65/11,54/11,56/11,68/11,56/11,40/11,56/11,53</t>
  </si>
  <si>
    <t>11,67/11,43/11,67/11,43/11,67</t>
  </si>
  <si>
    <t>11,55/11,58/11,50/11,66/11,38/11,52/11,67/11,67/11,68/11,67/11,68/11,55/11,68/11,51/11,29/11,54/11,27/11,54/11,67/11,54/11,54/11,67/11,68/11,67/11,67/11,38/11,54/11,69/11,67/11,58/11,51</t>
  </si>
  <si>
    <t>11,52/11,60/11,66/11,40</t>
  </si>
  <si>
    <t>11,55/11,67/11,55/11,55/11,44/11,44/11,56/11,55</t>
  </si>
  <si>
    <t>9,79/5,38</t>
  </si>
  <si>
    <t>11,56/11,52/11,52/11,42/11,51/11,56</t>
  </si>
  <si>
    <r>
      <t xml:space="preserve">
11,56/11,65
</t>
    </r>
    <r>
      <rPr>
        <sz val="8"/>
        <color indexed="8"/>
        <rFont val="Calibri"/>
        <family val="2"/>
        <charset val="204"/>
      </rPr>
      <t xml:space="preserve">
</t>
    </r>
  </si>
  <si>
    <t>1. 142,36 м. 12 шт. 4,972 т.
2. 81,64 м. 7 шт. 2,851 т.
3. 142,17 м. 12 шт. 4,966 т.
4. 118,20 м. 10 шт. 4,129 т.
5. 117,26 м. 10 шт. 4,095 т.
6. 69,28 м. 6 шт. 2,419 т.
7. 80,62 м. 7 шт. 2,814 т.
8. 92,36 м. 8 шт. 3,227 т.
9. 114,42 м. 10 шт. 3,996 т.
10. 45,82 м. 4 шт. 1,600 т.
11. 59,18 м. 5 шт. 2,067 т.
12. 58,59 м. 5 шт. 2,048 т.
13. 93,09 м. 8 шт. 3,251 т.</t>
  </si>
  <si>
    <t>trubametall@174popov.ru 8 951 247 21 80 Дмитрий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</si>
</sst>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s>
  <fonts count="50"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5"/>
      <color theme="1"/>
      <name val="Calibri"/>
      <family val="2"/>
      <charset val="204"/>
      <scheme val="minor"/>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6" tint="-0.499984740745262"/>
      <name val="Calibri"/>
      <family val="2"/>
      <charset val="204"/>
      <scheme val="minor"/>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sz val="6"/>
      <color theme="1"/>
      <name val="Calibri"/>
      <family val="2"/>
      <charset val="204"/>
      <scheme val="minor"/>
    </font>
    <font>
      <sz val="7"/>
      <color indexed="8"/>
      <name val="Calibri"/>
      <family val="2"/>
      <charset val="204"/>
    </font>
    <font>
      <b/>
      <sz val="8"/>
      <color rgb="FFC00000"/>
      <name val="Calibri"/>
      <family val="2"/>
      <charset val="204"/>
      <scheme val="minor"/>
    </font>
    <font>
      <u/>
      <sz val="14.3"/>
      <color theme="10"/>
      <name val="Calibri"/>
      <family val="2"/>
      <charset val="204"/>
    </font>
    <font>
      <b/>
      <sz val="8"/>
      <color indexed="8"/>
      <name val="Calibri"/>
      <family val="2"/>
    </font>
    <font>
      <b/>
      <sz val="8"/>
      <color rgb="FF002060"/>
      <name val="Calibri"/>
      <family val="2"/>
      <charset val="204"/>
      <scheme val="minor"/>
    </font>
    <font>
      <sz val="7"/>
      <color theme="1"/>
      <name val="Calibri"/>
      <family val="2"/>
      <charset val="204"/>
    </font>
    <font>
      <b/>
      <sz val="8"/>
      <color theme="4" tint="-0.499984740745262"/>
      <name val="Calibri"/>
      <family val="2"/>
      <charset val="204"/>
      <scheme val="minor"/>
    </font>
    <font>
      <b/>
      <sz val="8"/>
      <color theme="6" tint="-0.499984740745262"/>
      <name val="Calibri"/>
      <family val="2"/>
      <charset val="204"/>
    </font>
    <font>
      <sz val="7"/>
      <color rgb="FFC00000"/>
      <name val="Calibri"/>
      <family val="2"/>
      <charset val="204"/>
    </font>
    <font>
      <b/>
      <sz val="6"/>
      <color indexed="8"/>
      <name val="Calibri"/>
      <family val="2"/>
      <charset val="204"/>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5"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8">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3" fillId="0" borderId="3">
      <alignment horizontal="left" vertical="center" wrapText="1"/>
    </xf>
    <xf numFmtId="14" fontId="23" fillId="0" borderId="0">
      <alignment horizontal="left" vertical="center"/>
    </xf>
    <xf numFmtId="0" fontId="23" fillId="0" borderId="0">
      <alignment vertical="center"/>
    </xf>
    <xf numFmtId="0" fontId="23" fillId="0" borderId="0">
      <alignment vertical="center" wrapText="1"/>
    </xf>
    <xf numFmtId="7" fontId="24" fillId="3" borderId="4">
      <alignment horizontal="center"/>
    </xf>
    <xf numFmtId="7" fontId="24" fillId="0" borderId="5">
      <alignment horizontal="center"/>
    </xf>
    <xf numFmtId="0" fontId="42" fillId="0" borderId="0" applyNumberFormat="0" applyFill="0" applyBorder="0" applyAlignment="0" applyProtection="0">
      <alignment vertical="top"/>
      <protection locked="0"/>
    </xf>
  </cellStyleXfs>
  <cellXfs count="146">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0" fontId="20" fillId="0" borderId="0" xfId="0" applyFont="1" applyAlignment="1" applyProtection="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0" fontId="19" fillId="2" borderId="1" xfId="0" applyFont="1" applyFill="1" applyBorder="1" applyAlignment="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6" fillId="4" borderId="1" xfId="0" applyNumberFormat="1" applyFont="1" applyFill="1" applyBorder="1" applyAlignment="1" applyProtection="1">
      <alignment horizontal="center" vertical="center"/>
    </xf>
    <xf numFmtId="0" fontId="27" fillId="0" borderId="0" xfId="0" applyFont="1" applyAlignment="1" applyProtection="1">
      <alignment horizontal="center" vertical="center"/>
    </xf>
    <xf numFmtId="0" fontId="25" fillId="0" borderId="0" xfId="0" applyFont="1" applyAlignment="1" applyProtection="1">
      <alignment horizontal="left" vertical="center"/>
    </xf>
    <xf numFmtId="0" fontId="22" fillId="2" borderId="1" xfId="0" applyFont="1" applyFill="1" applyBorder="1" applyAlignment="1">
      <alignment horizontal="left" vertical="center" wrapText="1"/>
    </xf>
    <xf numFmtId="0" fontId="22" fillId="2" borderId="1" xfId="0" applyFont="1" applyFill="1" applyBorder="1" applyAlignment="1" applyProtection="1">
      <alignment horizontal="left" vertical="center" wrapText="1"/>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22" fillId="2" borderId="1" xfId="0" applyNumberFormat="1" applyFont="1" applyFill="1" applyBorder="1" applyAlignment="1" applyProtection="1">
      <alignment horizontal="left" vertical="center" wrapText="1"/>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1"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0" fontId="13" fillId="2" borderId="1" xfId="0" applyFont="1" applyFill="1" applyBorder="1" applyAlignment="1">
      <alignment horizontal="left"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2" fontId="5" fillId="2" borderId="1" xfId="0" applyNumberFormat="1" applyFont="1" applyFill="1" applyBorder="1" applyAlignment="1" applyProtection="1">
      <alignment horizontal="left" vertical="center" wrapText="1"/>
    </xf>
    <xf numFmtId="168" fontId="29"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168" fontId="21" fillId="2" borderId="1" xfId="0" applyNumberFormat="1" applyFont="1" applyFill="1" applyBorder="1" applyAlignment="1">
      <alignment horizontal="center" vertical="center" wrapText="1"/>
    </xf>
    <xf numFmtId="0" fontId="30"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0" fillId="2" borderId="1" xfId="0" applyNumberFormat="1" applyFont="1" applyFill="1" applyBorder="1" applyAlignment="1" applyProtection="1">
      <alignment horizontal="left" vertical="center" wrapText="1"/>
    </xf>
    <xf numFmtId="0" fontId="30" fillId="2" borderId="1" xfId="0" applyFont="1" applyFill="1" applyBorder="1" applyAlignment="1">
      <alignment horizontal="left" vertical="top" wrapText="1"/>
    </xf>
    <xf numFmtId="0" fontId="30" fillId="2" borderId="1" xfId="0" applyNumberFormat="1" applyFont="1" applyFill="1" applyBorder="1" applyAlignment="1" applyProtection="1">
      <alignment horizontal="center" vertical="center" wrapText="1"/>
    </xf>
    <xf numFmtId="0" fontId="30"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0" fillId="2" borderId="9"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30" fillId="2" borderId="1" xfId="14750" applyNumberFormat="1" applyFont="1" applyFill="1" applyBorder="1" applyAlignment="1">
      <alignment horizontal="left" vertical="center" wrapText="1"/>
    </xf>
    <xf numFmtId="0" fontId="30" fillId="2" borderId="1" xfId="0" applyFont="1" applyFill="1" applyBorder="1" applyAlignment="1" applyProtection="1">
      <alignment horizontal="left" vertical="center" wrapText="1"/>
    </xf>
    <xf numFmtId="0" fontId="22" fillId="2" borderId="6" xfId="0" applyFont="1" applyFill="1" applyBorder="1" applyAlignment="1">
      <alignment horizontal="left" vertical="center" wrapText="1"/>
    </xf>
    <xf numFmtId="0" fontId="22" fillId="2" borderId="1" xfId="0" applyNumberFormat="1" applyFont="1" applyFill="1" applyBorder="1" applyAlignment="1">
      <alignment horizontal="left" vertical="center" wrapText="1"/>
    </xf>
    <xf numFmtId="0" fontId="13" fillId="2" borderId="1" xfId="0" applyFont="1" applyFill="1" applyBorder="1" applyAlignment="1" applyProtection="1">
      <alignment horizontal="left" vertical="center" wrapText="1"/>
    </xf>
    <xf numFmtId="0" fontId="22" fillId="2" borderId="1" xfId="0" applyNumberFormat="1" applyFont="1" applyFill="1" applyBorder="1" applyAlignment="1" applyProtection="1">
      <alignment horizontal="left" vertical="top" wrapText="1"/>
    </xf>
    <xf numFmtId="0" fontId="13" fillId="2" borderId="1" xfId="0" applyFont="1" applyFill="1" applyBorder="1" applyAlignment="1">
      <alignment vertical="center" wrapText="1"/>
    </xf>
    <xf numFmtId="0" fontId="13" fillId="2" borderId="1" xfId="0" applyFont="1" applyFill="1" applyBorder="1" applyAlignment="1" applyProtection="1">
      <alignment horizontal="left" vertical="top" wrapText="1"/>
    </xf>
    <xf numFmtId="0" fontId="18" fillId="2" borderId="1" xfId="0" applyFont="1" applyFill="1" applyBorder="1" applyAlignment="1">
      <alignment horizontal="left" vertical="center" wrapText="1"/>
    </xf>
    <xf numFmtId="0" fontId="18" fillId="2" borderId="1" xfId="0" applyNumberFormat="1" applyFont="1" applyFill="1" applyBorder="1" applyAlignment="1">
      <alignment horizontal="left" vertical="center" wrapText="1"/>
    </xf>
    <xf numFmtId="0" fontId="34" fillId="2" borderId="6"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4" fillId="2"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protection locked="0"/>
    </xf>
    <xf numFmtId="0" fontId="36" fillId="2" borderId="1" xfId="0" applyFont="1" applyFill="1" applyBorder="1" applyAlignment="1" applyProtection="1">
      <alignment horizontal="center" vertical="center"/>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168" fontId="4" fillId="2" borderId="6" xfId="0" applyNumberFormat="1" applyFont="1" applyFill="1" applyBorder="1" applyAlignment="1" applyProtection="1">
      <alignment horizontal="center" vertical="center" wrapText="1"/>
    </xf>
    <xf numFmtId="0" fontId="30" fillId="2" borderId="6" xfId="0" applyNumberFormat="1" applyFont="1" applyFill="1" applyBorder="1" applyAlignment="1" applyProtection="1">
      <alignment horizontal="left" vertical="center" wrapText="1"/>
    </xf>
    <xf numFmtId="0" fontId="22" fillId="2" borderId="1" xfId="0" applyNumberFormat="1" applyFont="1" applyFill="1" applyBorder="1" applyAlignment="1">
      <alignment horizontal="left" vertical="top" wrapText="1"/>
    </xf>
    <xf numFmtId="0" fontId="18" fillId="2" borderId="1" xfId="0" applyNumberFormat="1" applyFont="1" applyFill="1" applyBorder="1" applyAlignment="1" applyProtection="1">
      <alignment horizontal="left" vertical="center" wrapText="1"/>
    </xf>
    <xf numFmtId="0" fontId="36" fillId="2" borderId="6" xfId="0" applyFont="1" applyFill="1" applyBorder="1" applyAlignment="1" applyProtection="1">
      <alignment horizontal="center" vertical="center" wrapText="1"/>
    </xf>
    <xf numFmtId="0" fontId="22" fillId="2" borderId="1" xfId="0" applyFont="1" applyFill="1" applyBorder="1" applyAlignment="1">
      <alignment horizontal="left" vertical="top" wrapText="1"/>
    </xf>
    <xf numFmtId="0" fontId="22" fillId="2" borderId="6" xfId="0" applyNumberFormat="1" applyFont="1" applyFill="1" applyBorder="1" applyAlignment="1">
      <alignment horizontal="left" vertical="top" wrapText="1"/>
    </xf>
    <xf numFmtId="0" fontId="40" fillId="2" borderId="6" xfId="0" applyNumberFormat="1" applyFont="1" applyFill="1" applyBorder="1" applyAlignment="1" applyProtection="1">
      <alignment horizontal="left" vertical="center" wrapText="1"/>
    </xf>
    <xf numFmtId="0" fontId="30" fillId="2" borderId="1" xfId="0" applyFont="1" applyFill="1" applyBorder="1" applyAlignment="1" applyProtection="1">
      <alignment horizontal="left" wrapText="1"/>
    </xf>
    <xf numFmtId="0" fontId="13" fillId="2" borderId="1" xfId="0" applyFont="1" applyFill="1" applyBorder="1" applyAlignment="1" applyProtection="1">
      <alignment horizontal="left" wrapText="1"/>
    </xf>
    <xf numFmtId="0" fontId="43" fillId="2" borderId="1" xfId="0" applyFont="1" applyFill="1" applyBorder="1" applyAlignment="1">
      <alignment horizontal="center" vertical="center" wrapText="1"/>
    </xf>
    <xf numFmtId="0" fontId="30" fillId="2" borderId="1" xfId="0" applyFont="1" applyFill="1" applyBorder="1" applyAlignment="1" applyProtection="1">
      <alignment horizontal="left" vertical="top" wrapText="1"/>
    </xf>
    <xf numFmtId="0" fontId="31" fillId="2" borderId="1" xfId="0" applyFont="1" applyFill="1" applyBorder="1" applyAlignment="1">
      <alignment horizontal="left" wrapText="1"/>
    </xf>
    <xf numFmtId="0" fontId="44" fillId="2" borderId="1" xfId="0" applyFont="1" applyFill="1" applyBorder="1" applyAlignment="1" applyProtection="1">
      <alignment horizontal="center" vertical="center" wrapText="1"/>
    </xf>
    <xf numFmtId="0" fontId="37" fillId="2" borderId="9" xfId="0" applyFont="1" applyFill="1" applyBorder="1" applyAlignment="1" applyProtection="1">
      <alignment horizontal="center" vertical="center" wrapText="1"/>
    </xf>
    <xf numFmtId="0" fontId="22" fillId="2" borderId="1" xfId="0" applyNumberFormat="1" applyFont="1" applyFill="1" applyBorder="1" applyAlignment="1" applyProtection="1">
      <alignment vertical="center" wrapText="1"/>
    </xf>
    <xf numFmtId="2" fontId="30" fillId="2" borderId="1" xfId="14750" applyNumberFormat="1" applyFont="1" applyFill="1" applyBorder="1" applyAlignment="1">
      <alignment horizontal="left" vertical="center" wrapText="1"/>
    </xf>
    <xf numFmtId="0" fontId="22" fillId="2" borderId="11" xfId="0" applyFont="1" applyFill="1" applyBorder="1" applyAlignment="1">
      <alignment horizontal="left" vertical="top" wrapText="1"/>
    </xf>
    <xf numFmtId="0" fontId="28" fillId="2" borderId="6" xfId="0" applyFont="1" applyFill="1" applyBorder="1" applyAlignment="1" applyProtection="1">
      <alignment horizontal="center" vertical="center" wrapText="1"/>
    </xf>
    <xf numFmtId="0" fontId="40" fillId="2" borderId="1" xfId="0" applyFont="1" applyFill="1" applyBorder="1" applyAlignment="1">
      <alignment horizontal="left" vertical="center" wrapText="1"/>
    </xf>
    <xf numFmtId="0" fontId="46" fillId="2" borderId="1" xfId="0" applyFont="1" applyFill="1" applyBorder="1" applyAlignment="1" applyProtection="1">
      <alignment horizontal="center" vertical="center" wrapText="1"/>
    </xf>
    <xf numFmtId="0" fontId="17" fillId="2" borderId="6" xfId="0" applyFont="1" applyFill="1" applyBorder="1" applyAlignment="1">
      <alignment horizontal="center" vertical="center"/>
    </xf>
    <xf numFmtId="0" fontId="4" fillId="2" borderId="6" xfId="0" applyFont="1" applyFill="1" applyBorder="1" applyAlignment="1" applyProtection="1">
      <alignment horizontal="center" vertical="center"/>
    </xf>
    <xf numFmtId="0" fontId="17" fillId="2" borderId="6" xfId="0" applyFont="1" applyFill="1" applyBorder="1" applyAlignment="1">
      <alignment horizontal="center" vertical="center" wrapText="1"/>
    </xf>
    <xf numFmtId="0" fontId="28" fillId="2" borderId="1" xfId="0" applyFont="1" applyFill="1" applyBorder="1" applyAlignment="1" applyProtection="1">
      <alignment horizontal="center" vertical="center" wrapText="1"/>
    </xf>
    <xf numFmtId="0" fontId="41" fillId="2" borderId="1" xfId="0" applyFont="1" applyFill="1" applyBorder="1" applyAlignment="1" applyProtection="1">
      <alignment horizontal="center" vertical="center" wrapText="1"/>
    </xf>
    <xf numFmtId="14" fontId="35" fillId="2" borderId="1" xfId="0" applyNumberFormat="1" applyFont="1" applyFill="1" applyBorder="1" applyAlignment="1" applyProtection="1">
      <alignment horizontal="center" vertical="center" wrapText="1"/>
    </xf>
    <xf numFmtId="0" fontId="22" fillId="2" borderId="1" xfId="0" applyFont="1" applyFill="1" applyBorder="1" applyAlignment="1">
      <alignment horizontal="left" wrapText="1"/>
    </xf>
    <xf numFmtId="0" fontId="34" fillId="7" borderId="6" xfId="0" applyFont="1" applyFill="1" applyBorder="1" applyAlignment="1" applyProtection="1">
      <alignment horizontal="center" vertical="center" wrapText="1"/>
    </xf>
    <xf numFmtId="0" fontId="17" fillId="7" borderId="1" xfId="0" applyFont="1" applyFill="1" applyBorder="1" applyAlignment="1" applyProtection="1">
      <alignment horizontal="center" vertical="center"/>
    </xf>
    <xf numFmtId="0" fontId="4" fillId="7" borderId="1" xfId="0" applyFont="1" applyFill="1" applyBorder="1" applyAlignment="1" applyProtection="1">
      <alignment horizontal="center" vertical="center" wrapText="1"/>
    </xf>
    <xf numFmtId="0" fontId="17" fillId="7" borderId="1" xfId="14750" applyNumberFormat="1" applyFont="1" applyFill="1" applyBorder="1" applyAlignment="1">
      <alignment horizontal="center" vertical="center"/>
    </xf>
    <xf numFmtId="0" fontId="17" fillId="7" borderId="6" xfId="14750" applyNumberFormat="1" applyFont="1" applyFill="1" applyBorder="1" applyAlignment="1">
      <alignment horizontal="center" vertical="center"/>
    </xf>
    <xf numFmtId="168" fontId="15" fillId="7" borderId="6" xfId="0" applyNumberFormat="1" applyFont="1" applyFill="1" applyBorder="1" applyAlignment="1" applyProtection="1">
      <alignment horizontal="center" vertical="center" wrapText="1"/>
    </xf>
    <xf numFmtId="0" fontId="30" fillId="7" borderId="1" xfId="0" applyNumberFormat="1" applyFont="1" applyFill="1" applyBorder="1" applyAlignment="1">
      <alignment horizontal="left" vertical="center" wrapText="1"/>
    </xf>
    <xf numFmtId="0" fontId="22" fillId="7" borderId="1" xfId="0" applyFont="1" applyFill="1" applyBorder="1" applyAlignment="1">
      <alignment horizontal="left" vertical="center" wrapText="1"/>
    </xf>
    <xf numFmtId="0" fontId="40" fillId="2" borderId="6" xfId="0" applyNumberFormat="1" applyFont="1" applyFill="1" applyBorder="1" applyAlignment="1" applyProtection="1">
      <alignment horizontal="left" vertical="top" wrapText="1"/>
    </xf>
    <xf numFmtId="0" fontId="45" fillId="2" borderId="6" xfId="0" applyNumberFormat="1" applyFont="1" applyFill="1" applyBorder="1" applyAlignment="1" applyProtection="1">
      <alignment horizontal="left" vertical="top" wrapText="1"/>
    </xf>
    <xf numFmtId="0" fontId="47" fillId="2" borderId="1" xfId="0" applyFont="1" applyFill="1" applyBorder="1" applyAlignment="1" applyProtection="1">
      <alignment horizontal="center" vertical="center" wrapText="1"/>
    </xf>
    <xf numFmtId="0" fontId="40" fillId="2" borderId="1" xfId="0" applyFont="1" applyFill="1" applyBorder="1" applyAlignment="1">
      <alignment horizontal="left" vertical="top" wrapText="1"/>
    </xf>
    <xf numFmtId="2" fontId="5" fillId="2" borderId="1" xfId="0" applyNumberFormat="1" applyFont="1" applyFill="1" applyBorder="1" applyAlignment="1" applyProtection="1">
      <alignment horizontal="left" wrapText="1"/>
    </xf>
    <xf numFmtId="2" fontId="39" fillId="2" borderId="1" xfId="0" applyNumberFormat="1" applyFont="1" applyFill="1" applyBorder="1" applyAlignment="1" applyProtection="1">
      <alignment horizontal="left" vertical="center" wrapText="1"/>
    </xf>
    <xf numFmtId="0" fontId="49" fillId="2" borderId="1" xfId="0" applyNumberFormat="1" applyFont="1" applyFill="1" applyBorder="1" applyAlignment="1" applyProtection="1">
      <alignment vertical="center" wrapText="1"/>
    </xf>
    <xf numFmtId="0" fontId="33" fillId="6" borderId="10" xfId="0" applyFont="1" applyFill="1" applyBorder="1" applyAlignment="1" applyProtection="1">
      <alignment horizontal="center" vertical="center" wrapText="1"/>
    </xf>
    <xf numFmtId="0" fontId="42" fillId="6" borderId="10" xfId="36667" applyFill="1" applyBorder="1" applyAlignment="1" applyProtection="1">
      <alignment horizontal="center" vertical="center" wrapText="1"/>
    </xf>
  </cellXfs>
  <cellStyles count="36668">
    <cellStyle name="Авансы" xfId="36666" xr:uid="{00000000-0005-0000-0000-000000000000}"/>
    <cellStyle name="Гиперссылка" xfId="36667" builtinId="8"/>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rubametall@174popov.ru%208%20951%20247%2021%2080%20&#1044;&#1084;&#1080;&#1090;&#1088;&#1080;&#1081;"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I201"/>
  <sheetViews>
    <sheetView tabSelected="1" showOutlineSymbols="0" zoomScale="90" zoomScaleNormal="90" workbookViewId="0">
      <pane ySplit="3" topLeftCell="A4" activePane="bottomLeft" state="frozenSplit"/>
      <selection activeCell="N189" sqref="N189"/>
      <selection pane="bottomLeft" activeCell="J7" sqref="J7"/>
    </sheetView>
  </sheetViews>
  <sheetFormatPr defaultColWidth="9.140625" defaultRowHeight="15" outlineLevelCol="7" x14ac:dyDescent="0.25"/>
  <cols>
    <col min="1" max="1" width="17.28515625" style="42" customWidth="1" outlineLevel="3"/>
    <col min="2" max="2" width="6.28515625" style="5" customWidth="1" outlineLevel="1"/>
    <col min="3" max="3" width="13"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9" customWidth="1" outlineLevel="4"/>
    <col min="10" max="10" width="57.7109375" style="4" customWidth="1" outlineLevel="5"/>
    <col min="11" max="11" width="16.140625" style="12" customWidth="1" outlineLevel="3"/>
    <col min="12" max="16384" width="9.140625" style="1"/>
  </cols>
  <sheetData>
    <row r="1" spans="1:35" x14ac:dyDescent="0.25">
      <c r="A1" s="1"/>
      <c r="B1" s="1"/>
      <c r="C1" s="1"/>
      <c r="D1" s="1"/>
      <c r="E1" s="1"/>
      <c r="F1" s="1"/>
      <c r="G1" s="1"/>
      <c r="H1" s="1"/>
      <c r="I1" s="1"/>
      <c r="J1" s="1"/>
      <c r="K1" s="1"/>
    </row>
    <row r="2" spans="1:35" s="3" customFormat="1" ht="94.5" customHeight="1" thickBot="1" x14ac:dyDescent="0.3">
      <c r="A2" s="145" t="s">
        <v>271</v>
      </c>
      <c r="B2" s="144"/>
      <c r="C2" s="144"/>
      <c r="D2" s="144"/>
      <c r="E2" s="144"/>
      <c r="F2" s="144"/>
      <c r="G2" s="144"/>
      <c r="H2" s="144"/>
      <c r="I2" s="144"/>
      <c r="J2" s="144"/>
      <c r="K2" s="144"/>
      <c r="L2" s="2"/>
      <c r="M2" s="2"/>
      <c r="N2" s="2"/>
      <c r="O2" s="2"/>
      <c r="P2" s="2"/>
      <c r="Q2" s="2"/>
      <c r="R2" s="2"/>
      <c r="S2" s="2"/>
      <c r="T2" s="2"/>
      <c r="U2" s="2"/>
      <c r="V2" s="2"/>
      <c r="W2" s="2"/>
      <c r="X2" s="2"/>
      <c r="Y2" s="2"/>
      <c r="Z2" s="2"/>
      <c r="AA2" s="2"/>
      <c r="AB2" s="2"/>
      <c r="AC2" s="2"/>
      <c r="AD2" s="2"/>
      <c r="AE2" s="2"/>
      <c r="AF2" s="2"/>
      <c r="AG2" s="2"/>
      <c r="AH2" s="2"/>
      <c r="AI2" s="2"/>
    </row>
    <row r="3" spans="1:35" ht="42" customHeight="1" thickBot="1" x14ac:dyDescent="0.3">
      <c r="A3" s="54" t="s">
        <v>24</v>
      </c>
      <c r="B3" s="54" t="s">
        <v>0</v>
      </c>
      <c r="C3" s="54" t="s">
        <v>4</v>
      </c>
      <c r="D3" s="54" t="s">
        <v>23</v>
      </c>
      <c r="E3" s="54" t="s">
        <v>22</v>
      </c>
      <c r="F3" s="54" t="s">
        <v>21</v>
      </c>
      <c r="G3" s="54" t="s">
        <v>20</v>
      </c>
      <c r="H3" s="55" t="s">
        <v>1</v>
      </c>
      <c r="I3" s="56" t="s">
        <v>19</v>
      </c>
      <c r="J3" s="54" t="s">
        <v>18</v>
      </c>
      <c r="K3" s="57" t="s">
        <v>2</v>
      </c>
    </row>
    <row r="4" spans="1:35" ht="26.25" customHeight="1" x14ac:dyDescent="0.25">
      <c r="A4" s="94" t="s">
        <v>26</v>
      </c>
      <c r="B4" s="49">
        <v>1</v>
      </c>
      <c r="C4" s="50">
        <v>26</v>
      </c>
      <c r="D4" s="50">
        <v>2.5</v>
      </c>
      <c r="E4" s="51" t="s">
        <v>43</v>
      </c>
      <c r="F4" s="51">
        <v>18</v>
      </c>
      <c r="G4" s="51">
        <v>108.9</v>
      </c>
      <c r="H4" s="32">
        <f t="shared" ref="H4:H9" si="0">((C4-D4)*D4*0.02466)*G4/1000</f>
        <v>0.1577715975</v>
      </c>
      <c r="I4" s="53">
        <v>65000</v>
      </c>
      <c r="J4" s="102" t="s">
        <v>54</v>
      </c>
      <c r="K4" s="85" t="s">
        <v>63</v>
      </c>
    </row>
    <row r="5" spans="1:35" ht="26.25" customHeight="1" x14ac:dyDescent="0.25">
      <c r="A5" s="95" t="s">
        <v>7</v>
      </c>
      <c r="B5" s="49">
        <v>2</v>
      </c>
      <c r="C5" s="50">
        <v>32</v>
      </c>
      <c r="D5" s="50">
        <v>5</v>
      </c>
      <c r="E5" s="51" t="s">
        <v>43</v>
      </c>
      <c r="F5" s="51">
        <v>1</v>
      </c>
      <c r="G5" s="51">
        <v>6.72</v>
      </c>
      <c r="H5" s="32">
        <f t="shared" si="0"/>
        <v>2.2371552000000003E-2</v>
      </c>
      <c r="I5" s="53">
        <v>89000</v>
      </c>
      <c r="J5" s="102">
        <v>6.72</v>
      </c>
      <c r="K5" s="85" t="s">
        <v>143</v>
      </c>
    </row>
    <row r="6" spans="1:35" ht="25.5" customHeight="1" x14ac:dyDescent="0.25">
      <c r="A6" s="94" t="s">
        <v>26</v>
      </c>
      <c r="B6" s="49">
        <v>3</v>
      </c>
      <c r="C6" s="50">
        <v>48</v>
      </c>
      <c r="D6" s="50">
        <v>3</v>
      </c>
      <c r="E6" s="51" t="s">
        <v>43</v>
      </c>
      <c r="F6" s="51">
        <v>42</v>
      </c>
      <c r="G6" s="51">
        <v>254.1</v>
      </c>
      <c r="H6" s="32">
        <f t="shared" si="0"/>
        <v>0.84592431000000012</v>
      </c>
      <c r="I6" s="53">
        <v>65000</v>
      </c>
      <c r="J6" s="102" t="s">
        <v>54</v>
      </c>
      <c r="K6" s="85" t="s">
        <v>194</v>
      </c>
    </row>
    <row r="7" spans="1:35" ht="24" customHeight="1" x14ac:dyDescent="0.25">
      <c r="A7" s="94" t="s">
        <v>26</v>
      </c>
      <c r="B7" s="49">
        <v>4</v>
      </c>
      <c r="C7" s="50">
        <v>60</v>
      </c>
      <c r="D7" s="50">
        <v>3</v>
      </c>
      <c r="E7" s="51" t="s">
        <v>43</v>
      </c>
      <c r="F7" s="51">
        <v>1</v>
      </c>
      <c r="G7" s="51">
        <v>4.29</v>
      </c>
      <c r="H7" s="32">
        <f t="shared" si="0"/>
        <v>1.8090329400000001E-2</v>
      </c>
      <c r="I7" s="53">
        <v>65000</v>
      </c>
      <c r="J7" s="102">
        <v>4.29</v>
      </c>
      <c r="K7" s="85" t="s">
        <v>64</v>
      </c>
    </row>
    <row r="8" spans="1:35" ht="15.75" customHeight="1" x14ac:dyDescent="0.25">
      <c r="A8" s="95" t="s">
        <v>7</v>
      </c>
      <c r="B8" s="49">
        <v>5</v>
      </c>
      <c r="C8" s="50">
        <v>60</v>
      </c>
      <c r="D8" s="50">
        <v>4</v>
      </c>
      <c r="E8" s="51" t="s">
        <v>43</v>
      </c>
      <c r="F8" s="51">
        <v>1</v>
      </c>
      <c r="G8" s="51">
        <v>11.72</v>
      </c>
      <c r="H8" s="32">
        <f t="shared" si="0"/>
        <v>6.4739404799999997E-2</v>
      </c>
      <c r="I8" s="53">
        <v>89000</v>
      </c>
      <c r="J8" s="108">
        <v>11.72</v>
      </c>
      <c r="K8" s="118" t="s">
        <v>143</v>
      </c>
    </row>
    <row r="9" spans="1:35" ht="18" customHeight="1" x14ac:dyDescent="0.25">
      <c r="A9" s="95" t="s">
        <v>7</v>
      </c>
      <c r="B9" s="49">
        <v>6</v>
      </c>
      <c r="C9" s="50">
        <v>73</v>
      </c>
      <c r="D9" s="50">
        <v>5.5</v>
      </c>
      <c r="E9" s="51" t="s">
        <v>43</v>
      </c>
      <c r="F9" s="51">
        <v>2</v>
      </c>
      <c r="G9" s="51">
        <v>20.67</v>
      </c>
      <c r="H9" s="32">
        <f t="shared" si="0"/>
        <v>0.18923436675000002</v>
      </c>
      <c r="I9" s="53">
        <v>89000</v>
      </c>
      <c r="J9" s="108" t="s">
        <v>144</v>
      </c>
      <c r="K9" s="106" t="s">
        <v>143</v>
      </c>
    </row>
    <row r="10" spans="1:35" ht="66.75" customHeight="1" x14ac:dyDescent="0.25">
      <c r="A10" s="119" t="s">
        <v>25</v>
      </c>
      <c r="B10" s="49">
        <v>7</v>
      </c>
      <c r="C10" s="50">
        <v>73</v>
      </c>
      <c r="D10" s="50">
        <v>5.5</v>
      </c>
      <c r="E10" s="51" t="s">
        <v>42</v>
      </c>
      <c r="F10" s="51">
        <v>218</v>
      </c>
      <c r="G10" s="51"/>
      <c r="H10" s="52">
        <v>20.824999999999999</v>
      </c>
      <c r="I10" s="53"/>
      <c r="J10" s="137" t="s">
        <v>250</v>
      </c>
      <c r="K10" s="118" t="s">
        <v>249</v>
      </c>
    </row>
    <row r="11" spans="1:35" ht="32.25" customHeight="1" x14ac:dyDescent="0.25">
      <c r="A11" s="119" t="s">
        <v>5</v>
      </c>
      <c r="B11" s="49">
        <v>7</v>
      </c>
      <c r="C11" s="50">
        <v>73</v>
      </c>
      <c r="D11" s="50">
        <v>5.5</v>
      </c>
      <c r="E11" s="51" t="s">
        <v>42</v>
      </c>
      <c r="F11" s="51">
        <f>721-21-218-224-10-224-23</f>
        <v>1</v>
      </c>
      <c r="G11" s="51"/>
      <c r="H11" s="52">
        <f>66.8-1.93-20.595-20.335-0.92-20.253-2.079-0.598</f>
        <v>8.9999999999988645E-2</v>
      </c>
      <c r="I11" s="53">
        <v>77000</v>
      </c>
      <c r="J11" s="137"/>
      <c r="K11" s="106" t="s">
        <v>132</v>
      </c>
    </row>
    <row r="12" spans="1:35" ht="44.25" customHeight="1" x14ac:dyDescent="0.25">
      <c r="A12" s="119" t="s">
        <v>5</v>
      </c>
      <c r="B12" s="49">
        <v>8</v>
      </c>
      <c r="C12" s="50">
        <v>73</v>
      </c>
      <c r="D12" s="50">
        <v>5.5</v>
      </c>
      <c r="E12" s="51" t="s">
        <v>42</v>
      </c>
      <c r="F12" s="51">
        <f>217-112</f>
        <v>105</v>
      </c>
      <c r="G12" s="51"/>
      <c r="H12" s="52">
        <f>20.735-10.715</f>
        <v>10.02</v>
      </c>
      <c r="I12" s="53">
        <v>77000</v>
      </c>
      <c r="J12" s="138"/>
      <c r="K12" s="106" t="s">
        <v>230</v>
      </c>
    </row>
    <row r="13" spans="1:35" ht="27" customHeight="1" x14ac:dyDescent="0.25">
      <c r="A13" s="95" t="s">
        <v>7</v>
      </c>
      <c r="B13" s="49">
        <v>9</v>
      </c>
      <c r="C13" s="50">
        <v>73</v>
      </c>
      <c r="D13" s="50">
        <v>5.5</v>
      </c>
      <c r="E13" s="51" t="s">
        <v>42</v>
      </c>
      <c r="F13" s="51">
        <v>76</v>
      </c>
      <c r="G13" s="51">
        <v>722.71</v>
      </c>
      <c r="H13" s="52">
        <v>6.6319999999999997</v>
      </c>
      <c r="I13" s="53">
        <v>77000</v>
      </c>
      <c r="J13" s="138" t="s">
        <v>251</v>
      </c>
      <c r="K13" s="106" t="s">
        <v>181</v>
      </c>
    </row>
    <row r="14" spans="1:35" ht="69" customHeight="1" x14ac:dyDescent="0.25">
      <c r="A14" s="95" t="s">
        <v>7</v>
      </c>
      <c r="B14" s="49">
        <v>10</v>
      </c>
      <c r="C14" s="50">
        <v>73</v>
      </c>
      <c r="D14" s="50">
        <v>5.5</v>
      </c>
      <c r="E14" s="51" t="s">
        <v>42</v>
      </c>
      <c r="F14" s="51">
        <v>200</v>
      </c>
      <c r="G14" s="51">
        <v>2059.7199999999998</v>
      </c>
      <c r="H14" s="52">
        <v>18.945</v>
      </c>
      <c r="I14" s="53">
        <v>77000</v>
      </c>
      <c r="J14" s="138" t="s">
        <v>244</v>
      </c>
      <c r="K14" s="106" t="s">
        <v>181</v>
      </c>
    </row>
    <row r="15" spans="1:35" ht="57.75" customHeight="1" x14ac:dyDescent="0.25">
      <c r="A15" s="95" t="s">
        <v>7</v>
      </c>
      <c r="B15" s="49">
        <v>11</v>
      </c>
      <c r="C15" s="50">
        <v>73</v>
      </c>
      <c r="D15" s="50">
        <v>5.5</v>
      </c>
      <c r="E15" s="51" t="s">
        <v>42</v>
      </c>
      <c r="F15" s="51">
        <v>213</v>
      </c>
      <c r="G15" s="51">
        <v>2188.59</v>
      </c>
      <c r="H15" s="52">
        <v>20.096</v>
      </c>
      <c r="I15" s="53">
        <v>77000</v>
      </c>
      <c r="J15" s="138" t="s">
        <v>252</v>
      </c>
      <c r="K15" s="106" t="s">
        <v>181</v>
      </c>
    </row>
    <row r="16" spans="1:35" ht="66.75" customHeight="1" x14ac:dyDescent="0.25">
      <c r="A16" s="95" t="s">
        <v>7</v>
      </c>
      <c r="B16" s="49">
        <v>12</v>
      </c>
      <c r="C16" s="50">
        <v>73</v>
      </c>
      <c r="D16" s="50">
        <v>5.5</v>
      </c>
      <c r="E16" s="51" t="s">
        <v>42</v>
      </c>
      <c r="F16" s="51">
        <v>222</v>
      </c>
      <c r="G16" s="51">
        <v>2282.56</v>
      </c>
      <c r="H16" s="32">
        <v>20.992999999999999</v>
      </c>
      <c r="I16" s="53">
        <v>77000</v>
      </c>
      <c r="J16" s="138" t="s">
        <v>231</v>
      </c>
      <c r="K16" s="106" t="s">
        <v>230</v>
      </c>
    </row>
    <row r="17" spans="1:11" ht="25.5" customHeight="1" x14ac:dyDescent="0.25">
      <c r="A17" s="95" t="s">
        <v>7</v>
      </c>
      <c r="B17" s="49">
        <v>13</v>
      </c>
      <c r="C17" s="50">
        <v>73</v>
      </c>
      <c r="D17" s="50">
        <v>5.5</v>
      </c>
      <c r="E17" s="51" t="s">
        <v>42</v>
      </c>
      <c r="F17" s="51">
        <v>74</v>
      </c>
      <c r="G17" s="51">
        <v>763.58</v>
      </c>
      <c r="H17" s="32">
        <v>7.03</v>
      </c>
      <c r="I17" s="53">
        <v>77000</v>
      </c>
      <c r="J17" s="138" t="s">
        <v>240</v>
      </c>
      <c r="K17" s="106" t="s">
        <v>181</v>
      </c>
    </row>
    <row r="18" spans="1:11" ht="69" customHeight="1" x14ac:dyDescent="0.25">
      <c r="A18" s="95" t="s">
        <v>7</v>
      </c>
      <c r="B18" s="49">
        <v>14</v>
      </c>
      <c r="C18" s="50">
        <v>73</v>
      </c>
      <c r="D18" s="50">
        <v>5.5</v>
      </c>
      <c r="E18" s="51" t="s">
        <v>42</v>
      </c>
      <c r="F18" s="51">
        <v>222</v>
      </c>
      <c r="G18" s="51">
        <v>2277.8200000000002</v>
      </c>
      <c r="H18" s="32">
        <v>20.948</v>
      </c>
      <c r="I18" s="53">
        <v>77000</v>
      </c>
      <c r="J18" s="138" t="s">
        <v>228</v>
      </c>
      <c r="K18" s="106" t="s">
        <v>181</v>
      </c>
    </row>
    <row r="19" spans="1:11" ht="18.75" customHeight="1" x14ac:dyDescent="0.25">
      <c r="A19" s="95" t="s">
        <v>7</v>
      </c>
      <c r="B19" s="49">
        <v>15</v>
      </c>
      <c r="C19" s="50">
        <v>73</v>
      </c>
      <c r="D19" s="50">
        <v>5.5</v>
      </c>
      <c r="E19" s="51" t="s">
        <v>42</v>
      </c>
      <c r="F19" s="51">
        <v>12</v>
      </c>
      <c r="G19" s="51">
        <v>123.72</v>
      </c>
      <c r="H19" s="32">
        <v>1.1399999999999999</v>
      </c>
      <c r="I19" s="53">
        <v>77000</v>
      </c>
      <c r="J19" s="138" t="s">
        <v>229</v>
      </c>
      <c r="K19" s="106" t="s">
        <v>181</v>
      </c>
    </row>
    <row r="20" spans="1:11" ht="50.25" customHeight="1" x14ac:dyDescent="0.25">
      <c r="A20" s="105" t="s">
        <v>7</v>
      </c>
      <c r="B20" s="49">
        <v>16</v>
      </c>
      <c r="C20" s="50">
        <v>73</v>
      </c>
      <c r="D20" s="50">
        <v>7</v>
      </c>
      <c r="E20" s="51" t="s">
        <v>42</v>
      </c>
      <c r="F20" s="51">
        <v>94</v>
      </c>
      <c r="G20" s="51">
        <v>894.56</v>
      </c>
      <c r="H20" s="52">
        <v>10.62</v>
      </c>
      <c r="I20" s="53">
        <v>77000</v>
      </c>
      <c r="J20" s="108" t="s">
        <v>197</v>
      </c>
      <c r="K20" s="106" t="s">
        <v>121</v>
      </c>
    </row>
    <row r="21" spans="1:11" ht="24" customHeight="1" x14ac:dyDescent="0.25">
      <c r="A21" s="95" t="s">
        <v>9</v>
      </c>
      <c r="B21" s="49">
        <v>17</v>
      </c>
      <c r="C21" s="15">
        <v>76</v>
      </c>
      <c r="D21" s="15">
        <v>4</v>
      </c>
      <c r="E21" s="8" t="s">
        <v>43</v>
      </c>
      <c r="F21" s="16">
        <v>3</v>
      </c>
      <c r="G21" s="16">
        <v>32.72</v>
      </c>
      <c r="H21" s="32">
        <f>((C21-D21)*D21*0.02466)*G21/1000</f>
        <v>0.23238005760000002</v>
      </c>
      <c r="I21" s="39">
        <v>65000</v>
      </c>
      <c r="J21" s="72" t="s">
        <v>10</v>
      </c>
      <c r="K21" s="107" t="s">
        <v>27</v>
      </c>
    </row>
    <row r="22" spans="1:11" ht="22.5" customHeight="1" x14ac:dyDescent="0.25">
      <c r="A22" s="94" t="s">
        <v>26</v>
      </c>
      <c r="B22" s="49">
        <v>18</v>
      </c>
      <c r="C22" s="15">
        <v>89</v>
      </c>
      <c r="D22" s="15">
        <v>4</v>
      </c>
      <c r="E22" s="8" t="s">
        <v>43</v>
      </c>
      <c r="F22" s="16">
        <v>2</v>
      </c>
      <c r="G22" s="16">
        <v>21.64</v>
      </c>
      <c r="H22" s="32">
        <f>((C22-D22)*D22*0.02466)*G22/1000</f>
        <v>0.18143841600000002</v>
      </c>
      <c r="I22" s="39">
        <v>65000</v>
      </c>
      <c r="J22" s="72" t="s">
        <v>55</v>
      </c>
      <c r="K22" s="86" t="s">
        <v>65</v>
      </c>
    </row>
    <row r="23" spans="1:11" ht="19.5" customHeight="1" x14ac:dyDescent="0.25">
      <c r="A23" s="94" t="s">
        <v>26</v>
      </c>
      <c r="B23" s="49">
        <v>19</v>
      </c>
      <c r="C23" s="15">
        <v>89</v>
      </c>
      <c r="D23" s="15">
        <v>6</v>
      </c>
      <c r="E23" s="8" t="s">
        <v>43</v>
      </c>
      <c r="F23" s="16">
        <v>1</v>
      </c>
      <c r="G23" s="16">
        <v>6.9</v>
      </c>
      <c r="H23" s="32">
        <f>((C23-D23)*D23*0.02466)*G23/1000</f>
        <v>8.4736692000000002E-2</v>
      </c>
      <c r="I23" s="39">
        <v>85000</v>
      </c>
      <c r="J23" s="72" t="s">
        <v>56</v>
      </c>
      <c r="K23" s="86" t="s">
        <v>66</v>
      </c>
    </row>
    <row r="24" spans="1:11" ht="45.75" customHeight="1" x14ac:dyDescent="0.25">
      <c r="A24" s="97" t="s">
        <v>7</v>
      </c>
      <c r="B24" s="49">
        <v>20</v>
      </c>
      <c r="C24" s="15">
        <v>89</v>
      </c>
      <c r="D24" s="15">
        <v>6</v>
      </c>
      <c r="E24" s="8" t="s">
        <v>42</v>
      </c>
      <c r="F24" s="16">
        <v>7</v>
      </c>
      <c r="G24" s="16">
        <v>80.16</v>
      </c>
      <c r="H24" s="32">
        <f>((C24-D24)*D24*0.02466)*G24/1000</f>
        <v>0.98441930879999995</v>
      </c>
      <c r="I24" s="39">
        <v>77000</v>
      </c>
      <c r="J24" s="72" t="s">
        <v>202</v>
      </c>
      <c r="K24" s="103" t="s">
        <v>67</v>
      </c>
    </row>
    <row r="25" spans="1:11" ht="65.25" customHeight="1" x14ac:dyDescent="0.25">
      <c r="A25" s="96" t="s">
        <v>7</v>
      </c>
      <c r="B25" s="49">
        <v>21</v>
      </c>
      <c r="C25" s="15">
        <v>102</v>
      </c>
      <c r="D25" s="15">
        <v>6.5</v>
      </c>
      <c r="E25" s="8" t="s">
        <v>42</v>
      </c>
      <c r="F25" s="16">
        <v>120</v>
      </c>
      <c r="G25" s="16">
        <v>1346.69</v>
      </c>
      <c r="H25" s="32">
        <v>20.478999999999999</v>
      </c>
      <c r="I25" s="39">
        <v>77000</v>
      </c>
      <c r="J25" s="72" t="s">
        <v>119</v>
      </c>
      <c r="K25" s="86" t="s">
        <v>118</v>
      </c>
    </row>
    <row r="26" spans="1:11" ht="30" customHeight="1" x14ac:dyDescent="0.25">
      <c r="A26" s="95" t="s">
        <v>13</v>
      </c>
      <c r="B26" s="49">
        <v>22</v>
      </c>
      <c r="C26" s="19">
        <v>114</v>
      </c>
      <c r="D26" s="19">
        <v>4</v>
      </c>
      <c r="E26" s="8" t="s">
        <v>43</v>
      </c>
      <c r="F26" s="16">
        <v>1</v>
      </c>
      <c r="G26" s="16">
        <v>11.37</v>
      </c>
      <c r="H26" s="32">
        <f>((C26-D26)*D26*0.02466)*G26/1000</f>
        <v>0.123369048</v>
      </c>
      <c r="I26" s="39">
        <v>55000</v>
      </c>
      <c r="J26" s="73">
        <v>11.37</v>
      </c>
      <c r="K26" s="44" t="s">
        <v>30</v>
      </c>
    </row>
    <row r="27" spans="1:11" ht="42" customHeight="1" x14ac:dyDescent="0.25">
      <c r="A27" s="97" t="s">
        <v>7</v>
      </c>
      <c r="B27" s="49">
        <v>23</v>
      </c>
      <c r="C27" s="9">
        <v>114</v>
      </c>
      <c r="D27" s="9">
        <v>6</v>
      </c>
      <c r="E27" s="8" t="s">
        <v>42</v>
      </c>
      <c r="F27" s="27">
        <v>1</v>
      </c>
      <c r="G27" s="38">
        <v>10.4</v>
      </c>
      <c r="H27" s="32">
        <v>0.17599999999999999</v>
      </c>
      <c r="I27" s="39">
        <v>73000</v>
      </c>
      <c r="J27" s="74" t="s">
        <v>40</v>
      </c>
      <c r="K27" s="44" t="s">
        <v>39</v>
      </c>
    </row>
    <row r="28" spans="1:11" ht="39" customHeight="1" x14ac:dyDescent="0.25">
      <c r="A28" s="125" t="s">
        <v>25</v>
      </c>
      <c r="B28" s="49">
        <v>24</v>
      </c>
      <c r="C28" s="9">
        <v>114</v>
      </c>
      <c r="D28" s="9">
        <v>6.35</v>
      </c>
      <c r="E28" s="8" t="s">
        <v>42</v>
      </c>
      <c r="F28" s="27">
        <v>2</v>
      </c>
      <c r="G28" s="38"/>
      <c r="H28" s="32">
        <v>0.32200000000000001</v>
      </c>
      <c r="I28" s="39">
        <v>75000</v>
      </c>
      <c r="J28" s="74"/>
      <c r="K28" s="44" t="s">
        <v>45</v>
      </c>
    </row>
    <row r="29" spans="1:11" ht="30" customHeight="1" x14ac:dyDescent="0.25">
      <c r="A29" s="94" t="s">
        <v>26</v>
      </c>
      <c r="B29" s="49">
        <v>25</v>
      </c>
      <c r="C29" s="9">
        <v>114</v>
      </c>
      <c r="D29" s="9">
        <v>7</v>
      </c>
      <c r="E29" s="8" t="s">
        <v>43</v>
      </c>
      <c r="F29" s="27">
        <v>1</v>
      </c>
      <c r="G29" s="38">
        <v>4</v>
      </c>
      <c r="H29" s="32">
        <f>((C29-D29)*D29*0.02466)*G29/1000</f>
        <v>7.3881360000000007E-2</v>
      </c>
      <c r="I29" s="39">
        <v>85000</v>
      </c>
      <c r="J29" s="74" t="s">
        <v>57</v>
      </c>
      <c r="K29" s="44" t="s">
        <v>68</v>
      </c>
    </row>
    <row r="30" spans="1:11" ht="30" customHeight="1" x14ac:dyDescent="0.25">
      <c r="A30" s="94" t="s">
        <v>26</v>
      </c>
      <c r="B30" s="49">
        <v>26</v>
      </c>
      <c r="C30" s="9">
        <v>121</v>
      </c>
      <c r="D30" s="9">
        <v>16</v>
      </c>
      <c r="E30" s="8" t="s">
        <v>43</v>
      </c>
      <c r="F30" s="27">
        <v>1</v>
      </c>
      <c r="G30" s="38">
        <v>4</v>
      </c>
      <c r="H30" s="32">
        <f>((C30-D30)*D30*0.02466)*G30/1000</f>
        <v>0.16571520000000001</v>
      </c>
      <c r="I30" s="39">
        <v>85000</v>
      </c>
      <c r="J30" s="74" t="s">
        <v>57</v>
      </c>
      <c r="K30" s="44" t="s">
        <v>66</v>
      </c>
    </row>
    <row r="31" spans="1:11" ht="30" customHeight="1" x14ac:dyDescent="0.25">
      <c r="A31" s="94" t="s">
        <v>26</v>
      </c>
      <c r="B31" s="49">
        <v>27</v>
      </c>
      <c r="C31" s="9">
        <v>127</v>
      </c>
      <c r="D31" s="9">
        <v>9</v>
      </c>
      <c r="E31" s="8" t="s">
        <v>43</v>
      </c>
      <c r="F31" s="27">
        <v>1</v>
      </c>
      <c r="G31" s="38">
        <v>5.24</v>
      </c>
      <c r="H31" s="32">
        <f>((C31-D31)*D31*0.02466)*G31/1000</f>
        <v>0.13722994080000001</v>
      </c>
      <c r="I31" s="39">
        <v>85000</v>
      </c>
      <c r="J31" s="74">
        <v>5.24</v>
      </c>
      <c r="K31" s="44" t="s">
        <v>69</v>
      </c>
    </row>
    <row r="32" spans="1:11" ht="40.5" customHeight="1" x14ac:dyDescent="0.25">
      <c r="A32" s="95" t="s">
        <v>7</v>
      </c>
      <c r="B32" s="49">
        <v>28</v>
      </c>
      <c r="C32" s="19">
        <v>146</v>
      </c>
      <c r="D32" s="47">
        <v>7</v>
      </c>
      <c r="E32" s="8" t="s">
        <v>42</v>
      </c>
      <c r="F32" s="23">
        <v>1</v>
      </c>
      <c r="G32" s="10">
        <v>11.66</v>
      </c>
      <c r="H32" s="32">
        <f>((C32-D32)*D32*0.02466)*G32/1000</f>
        <v>0.27977213880000001</v>
      </c>
      <c r="I32" s="39">
        <v>73000</v>
      </c>
      <c r="J32" s="74">
        <v>11.66</v>
      </c>
      <c r="K32" s="48" t="s">
        <v>88</v>
      </c>
    </row>
    <row r="33" spans="1:11" ht="37.5" customHeight="1" x14ac:dyDescent="0.25">
      <c r="A33" s="95" t="s">
        <v>7</v>
      </c>
      <c r="B33" s="49">
        <v>29</v>
      </c>
      <c r="C33" s="19">
        <v>146</v>
      </c>
      <c r="D33" s="19">
        <v>7</v>
      </c>
      <c r="E33" s="23" t="s">
        <v>42</v>
      </c>
      <c r="F33" s="23">
        <v>10</v>
      </c>
      <c r="G33" s="60">
        <v>118.5</v>
      </c>
      <c r="H33" s="32">
        <f>((C33-D33)*D33*0.02466)*G33/1000</f>
        <v>2.84331033</v>
      </c>
      <c r="I33" s="39">
        <v>73000</v>
      </c>
      <c r="J33" s="76" t="s">
        <v>37</v>
      </c>
      <c r="K33" s="88" t="s">
        <v>32</v>
      </c>
    </row>
    <row r="34" spans="1:11" ht="41.25" customHeight="1" x14ac:dyDescent="0.25">
      <c r="A34" s="125" t="s">
        <v>25</v>
      </c>
      <c r="B34" s="49">
        <v>30</v>
      </c>
      <c r="C34" s="19">
        <v>146</v>
      </c>
      <c r="D34" s="19">
        <v>7</v>
      </c>
      <c r="E34" s="8" t="s">
        <v>42</v>
      </c>
      <c r="F34" s="23">
        <f>72-39-12</f>
        <v>21</v>
      </c>
      <c r="G34" s="60"/>
      <c r="H34" s="66">
        <f>20.834-11.058-3.388</f>
        <v>6.3879999999999999</v>
      </c>
      <c r="I34" s="39">
        <v>75000</v>
      </c>
      <c r="J34" s="76"/>
      <c r="K34" s="48" t="s">
        <v>89</v>
      </c>
    </row>
    <row r="35" spans="1:11" ht="40.5" customHeight="1" x14ac:dyDescent="0.25">
      <c r="A35" s="94" t="s">
        <v>26</v>
      </c>
      <c r="B35" s="49">
        <v>31</v>
      </c>
      <c r="C35" s="19">
        <v>146</v>
      </c>
      <c r="D35" s="19">
        <v>7</v>
      </c>
      <c r="E35" s="8" t="s">
        <v>42</v>
      </c>
      <c r="F35" s="23">
        <v>12</v>
      </c>
      <c r="G35" s="60">
        <v>141.22</v>
      </c>
      <c r="H35" s="32">
        <f>((C35-D35)*D35*0.02466)*G35/1000</f>
        <v>3.3884580995999998</v>
      </c>
      <c r="I35" s="39">
        <v>75000</v>
      </c>
      <c r="J35" s="76" t="s">
        <v>49</v>
      </c>
      <c r="K35" s="48" t="s">
        <v>70</v>
      </c>
    </row>
    <row r="36" spans="1:11" ht="39" customHeight="1" x14ac:dyDescent="0.25">
      <c r="A36" s="125" t="s">
        <v>25</v>
      </c>
      <c r="B36" s="49">
        <v>32</v>
      </c>
      <c r="C36" s="19">
        <v>146</v>
      </c>
      <c r="D36" s="19" t="s">
        <v>8</v>
      </c>
      <c r="E36" s="8" t="s">
        <v>42</v>
      </c>
      <c r="F36" s="23">
        <f>72-39-20-4</f>
        <v>9</v>
      </c>
      <c r="G36" s="60"/>
      <c r="H36" s="66">
        <f>20.688-10.548-6-1.323</f>
        <v>2.8169999999999988</v>
      </c>
      <c r="I36" s="39">
        <v>75000</v>
      </c>
      <c r="J36" s="76"/>
      <c r="K36" s="48" t="s">
        <v>90</v>
      </c>
    </row>
    <row r="37" spans="1:11" ht="45" customHeight="1" x14ac:dyDescent="0.25">
      <c r="A37" s="95" t="s">
        <v>7</v>
      </c>
      <c r="B37" s="49">
        <v>33</v>
      </c>
      <c r="C37" s="19">
        <v>146</v>
      </c>
      <c r="D37" s="47">
        <v>7.4</v>
      </c>
      <c r="E37" s="8" t="s">
        <v>42</v>
      </c>
      <c r="F37" s="23">
        <v>1</v>
      </c>
      <c r="G37" s="10">
        <v>11.7</v>
      </c>
      <c r="H37" s="32">
        <f>((C37-D37)*D37*0.02466)*G37/1000</f>
        <v>0.29591970408000001</v>
      </c>
      <c r="I37" s="39">
        <v>73000</v>
      </c>
      <c r="J37" s="74">
        <v>11.7</v>
      </c>
      <c r="K37" s="48" t="s">
        <v>91</v>
      </c>
    </row>
    <row r="38" spans="1:11" ht="37.5" customHeight="1" x14ac:dyDescent="0.25">
      <c r="A38" s="95" t="s">
        <v>7</v>
      </c>
      <c r="B38" s="49">
        <v>34</v>
      </c>
      <c r="C38" s="19">
        <v>146</v>
      </c>
      <c r="D38" s="47">
        <v>7.7</v>
      </c>
      <c r="E38" s="8" t="s">
        <v>42</v>
      </c>
      <c r="F38" s="23">
        <v>33</v>
      </c>
      <c r="G38" s="10">
        <v>385.38</v>
      </c>
      <c r="H38" s="32">
        <f>((C38-D38)*D38*0.02466)*G38/1000</f>
        <v>10.120341089628003</v>
      </c>
      <c r="I38" s="39">
        <v>73000</v>
      </c>
      <c r="J38" s="77" t="s">
        <v>36</v>
      </c>
      <c r="K38" s="48" t="s">
        <v>88</v>
      </c>
    </row>
    <row r="39" spans="1:11" ht="39.75" customHeight="1" x14ac:dyDescent="0.25">
      <c r="A39" s="95" t="s">
        <v>7</v>
      </c>
      <c r="B39" s="49">
        <v>35</v>
      </c>
      <c r="C39" s="19">
        <v>146</v>
      </c>
      <c r="D39" s="19" t="s">
        <v>8</v>
      </c>
      <c r="E39" s="23" t="s">
        <v>43</v>
      </c>
      <c r="F39" s="27">
        <f>68-60</f>
        <v>8</v>
      </c>
      <c r="G39" s="26"/>
      <c r="H39" s="33">
        <v>2.4460000000000002</v>
      </c>
      <c r="I39" s="39">
        <v>73000</v>
      </c>
      <c r="J39" s="76" t="s">
        <v>46</v>
      </c>
      <c r="K39" s="44" t="s">
        <v>31</v>
      </c>
    </row>
    <row r="40" spans="1:11" ht="38.25" customHeight="1" x14ac:dyDescent="0.25">
      <c r="A40" s="126" t="s">
        <v>25</v>
      </c>
      <c r="B40" s="49">
        <v>36</v>
      </c>
      <c r="C40" s="19">
        <v>146</v>
      </c>
      <c r="D40" s="19" t="s">
        <v>8</v>
      </c>
      <c r="E40" s="23" t="s">
        <v>43</v>
      </c>
      <c r="F40" s="23"/>
      <c r="G40" s="59"/>
      <c r="H40" s="46">
        <v>4.1059999999999999</v>
      </c>
      <c r="I40" s="39">
        <v>73000</v>
      </c>
      <c r="J40" s="78"/>
      <c r="K40" s="48" t="s">
        <v>89</v>
      </c>
    </row>
    <row r="41" spans="1:11" ht="54" customHeight="1" x14ac:dyDescent="0.25">
      <c r="A41" s="95" t="s">
        <v>7</v>
      </c>
      <c r="B41" s="49">
        <v>37</v>
      </c>
      <c r="C41" s="19">
        <v>146</v>
      </c>
      <c r="D41" s="19">
        <v>7.7</v>
      </c>
      <c r="E41" s="23" t="s">
        <v>42</v>
      </c>
      <c r="F41" s="23">
        <v>39</v>
      </c>
      <c r="G41" s="11">
        <v>429.73</v>
      </c>
      <c r="H41" s="32">
        <f>((C41-D41)*D41*0.02466)*G41/1000</f>
        <v>11.285002274238002</v>
      </c>
      <c r="I41" s="39">
        <v>73000</v>
      </c>
      <c r="J41" s="79" t="s">
        <v>47</v>
      </c>
      <c r="K41" s="48" t="s">
        <v>92</v>
      </c>
    </row>
    <row r="42" spans="1:11" ht="24" customHeight="1" x14ac:dyDescent="0.25">
      <c r="A42" s="95" t="s">
        <v>7</v>
      </c>
      <c r="B42" s="49">
        <v>38</v>
      </c>
      <c r="C42" s="19">
        <v>146</v>
      </c>
      <c r="D42" s="19">
        <v>8</v>
      </c>
      <c r="E42" s="8" t="s">
        <v>43</v>
      </c>
      <c r="F42" s="27">
        <v>7</v>
      </c>
      <c r="G42" s="26">
        <v>68.95</v>
      </c>
      <c r="H42" s="32">
        <f>((C42-D42)*D42*0.02466)*G42/1000</f>
        <v>1.8771389280000002</v>
      </c>
      <c r="I42" s="39">
        <v>69000</v>
      </c>
      <c r="J42" s="75" t="s">
        <v>48</v>
      </c>
      <c r="K42" s="48" t="s">
        <v>28</v>
      </c>
    </row>
    <row r="43" spans="1:11" ht="24" customHeight="1" x14ac:dyDescent="0.25">
      <c r="A43" s="95" t="s">
        <v>7</v>
      </c>
      <c r="B43" s="49">
        <v>39</v>
      </c>
      <c r="C43" s="19">
        <v>146</v>
      </c>
      <c r="D43" s="19">
        <v>8</v>
      </c>
      <c r="E43" s="8" t="s">
        <v>43</v>
      </c>
      <c r="F43" s="27">
        <v>12</v>
      </c>
      <c r="G43" s="26">
        <v>124.63</v>
      </c>
      <c r="H43" s="32">
        <f>((C43-D43)*D43*0.02466)*G43/1000</f>
        <v>3.3930068832</v>
      </c>
      <c r="I43" s="39">
        <v>110000</v>
      </c>
      <c r="J43" s="75" t="s">
        <v>171</v>
      </c>
      <c r="K43" s="48" t="s">
        <v>126</v>
      </c>
    </row>
    <row r="44" spans="1:11" ht="39.75" customHeight="1" x14ac:dyDescent="0.25">
      <c r="A44" s="95" t="s">
        <v>7</v>
      </c>
      <c r="B44" s="49">
        <v>40</v>
      </c>
      <c r="C44" s="19">
        <v>146</v>
      </c>
      <c r="D44" s="19">
        <v>9</v>
      </c>
      <c r="E44" s="8" t="s">
        <v>43</v>
      </c>
      <c r="F44" s="27">
        <v>2</v>
      </c>
      <c r="G44" s="26">
        <v>19.260000000000002</v>
      </c>
      <c r="H44" s="32">
        <f>((C44-D44)*D44*0.02466)*G44/1000</f>
        <v>0.58561532280000006</v>
      </c>
      <c r="I44" s="39">
        <v>73000</v>
      </c>
      <c r="J44" s="80" t="s">
        <v>35</v>
      </c>
      <c r="K44" s="48" t="s">
        <v>28</v>
      </c>
    </row>
    <row r="45" spans="1:11" ht="38.25" customHeight="1" x14ac:dyDescent="0.25">
      <c r="A45" s="127" t="s">
        <v>7</v>
      </c>
      <c r="B45" s="49">
        <v>41</v>
      </c>
      <c r="C45" s="19">
        <v>159</v>
      </c>
      <c r="D45" s="19">
        <v>6</v>
      </c>
      <c r="E45" s="8" t="s">
        <v>42</v>
      </c>
      <c r="F45" s="63">
        <v>7</v>
      </c>
      <c r="G45" s="11">
        <v>81.41</v>
      </c>
      <c r="H45" s="32">
        <v>1.84</v>
      </c>
      <c r="I45" s="39"/>
      <c r="J45" s="81" t="s">
        <v>232</v>
      </c>
      <c r="K45" s="89" t="s">
        <v>174</v>
      </c>
    </row>
    <row r="46" spans="1:11" ht="26.25" customHeight="1" x14ac:dyDescent="0.25">
      <c r="A46" s="94" t="s">
        <v>26</v>
      </c>
      <c r="B46" s="49">
        <v>42</v>
      </c>
      <c r="C46" s="19">
        <v>159</v>
      </c>
      <c r="D46" s="19">
        <v>6</v>
      </c>
      <c r="E46" s="8" t="s">
        <v>42</v>
      </c>
      <c r="F46" s="63">
        <v>1</v>
      </c>
      <c r="G46" s="11">
        <v>1</v>
      </c>
      <c r="H46" s="32">
        <f t="shared" ref="H46:H49" si="1">((C46-D46)*D46*0.02466)*G46/1000</f>
        <v>2.2637880000000003E-2</v>
      </c>
      <c r="I46" s="39">
        <v>73000</v>
      </c>
      <c r="J46" s="81" t="s">
        <v>172</v>
      </c>
      <c r="K46" s="89" t="s">
        <v>93</v>
      </c>
    </row>
    <row r="47" spans="1:11" ht="36.75" customHeight="1" x14ac:dyDescent="0.25">
      <c r="A47" s="94" t="s">
        <v>26</v>
      </c>
      <c r="B47" s="49">
        <v>43</v>
      </c>
      <c r="C47" s="19">
        <v>159</v>
      </c>
      <c r="D47" s="19">
        <v>8</v>
      </c>
      <c r="E47" s="8" t="s">
        <v>42</v>
      </c>
      <c r="F47" s="21">
        <v>4</v>
      </c>
      <c r="G47" s="11">
        <v>46.27</v>
      </c>
      <c r="H47" s="32">
        <f t="shared" si="1"/>
        <v>1.3783499856000001</v>
      </c>
      <c r="I47" s="39">
        <v>77000</v>
      </c>
      <c r="J47" s="74" t="s">
        <v>225</v>
      </c>
      <c r="K47" s="89" t="s">
        <v>94</v>
      </c>
    </row>
    <row r="48" spans="1:11" ht="24.75" customHeight="1" x14ac:dyDescent="0.25">
      <c r="A48" s="95" t="s">
        <v>7</v>
      </c>
      <c r="B48" s="49">
        <v>44</v>
      </c>
      <c r="C48" s="19">
        <v>159</v>
      </c>
      <c r="D48" s="19">
        <v>8</v>
      </c>
      <c r="E48" s="8" t="s">
        <v>3</v>
      </c>
      <c r="F48" s="21">
        <v>20</v>
      </c>
      <c r="G48" s="11">
        <v>199.53</v>
      </c>
      <c r="H48" s="32">
        <f t="shared" si="1"/>
        <v>5.9438550383999997</v>
      </c>
      <c r="I48" s="39">
        <v>89000</v>
      </c>
      <c r="J48" s="77" t="s">
        <v>140</v>
      </c>
      <c r="K48" s="89" t="s">
        <v>142</v>
      </c>
    </row>
    <row r="49" spans="1:11" ht="21.75" customHeight="1" x14ac:dyDescent="0.25">
      <c r="A49" s="95" t="s">
        <v>7</v>
      </c>
      <c r="B49" s="49">
        <v>45</v>
      </c>
      <c r="C49" s="19">
        <v>159</v>
      </c>
      <c r="D49" s="19">
        <v>9</v>
      </c>
      <c r="E49" s="8" t="s">
        <v>3</v>
      </c>
      <c r="F49" s="21">
        <v>2</v>
      </c>
      <c r="G49" s="11">
        <v>18.61</v>
      </c>
      <c r="H49" s="32">
        <f t="shared" si="1"/>
        <v>0.61954551000000002</v>
      </c>
      <c r="I49" s="39">
        <v>89000</v>
      </c>
      <c r="J49" s="74" t="s">
        <v>141</v>
      </c>
      <c r="K49" s="89" t="s">
        <v>142</v>
      </c>
    </row>
    <row r="50" spans="1:11" ht="34.5" customHeight="1" x14ac:dyDescent="0.25">
      <c r="A50" s="126" t="s">
        <v>25</v>
      </c>
      <c r="B50" s="49">
        <v>46</v>
      </c>
      <c r="C50" s="15">
        <v>168</v>
      </c>
      <c r="D50" s="9" t="s">
        <v>41</v>
      </c>
      <c r="E50" s="8" t="s">
        <v>42</v>
      </c>
      <c r="F50" s="16">
        <f>61-26-7-2-8</f>
        <v>18</v>
      </c>
      <c r="G50" s="17"/>
      <c r="H50" s="34">
        <f>21.172-8.922-2.522-0.657-2.714</f>
        <v>6.3569999999999993</v>
      </c>
      <c r="I50" s="39">
        <v>75000</v>
      </c>
      <c r="J50" s="74"/>
      <c r="K50" s="44" t="s">
        <v>71</v>
      </c>
    </row>
    <row r="51" spans="1:11" ht="34.5" customHeight="1" x14ac:dyDescent="0.25">
      <c r="A51" s="99" t="s">
        <v>151</v>
      </c>
      <c r="B51" s="49">
        <v>47</v>
      </c>
      <c r="C51" s="15">
        <v>168</v>
      </c>
      <c r="D51" s="9">
        <v>7.3</v>
      </c>
      <c r="E51" s="8"/>
      <c r="F51" s="16">
        <v>1</v>
      </c>
      <c r="G51" s="17">
        <v>12.6</v>
      </c>
      <c r="H51" s="34">
        <v>0.372</v>
      </c>
      <c r="I51" s="39">
        <v>110000</v>
      </c>
      <c r="J51" s="74"/>
      <c r="K51" s="44" t="s">
        <v>152</v>
      </c>
    </row>
    <row r="52" spans="1:11" ht="34.5" customHeight="1" x14ac:dyDescent="0.25">
      <c r="A52" s="94" t="s">
        <v>26</v>
      </c>
      <c r="B52" s="49">
        <v>48</v>
      </c>
      <c r="C52" s="15">
        <v>168</v>
      </c>
      <c r="D52" s="9">
        <v>8</v>
      </c>
      <c r="E52" s="8" t="s">
        <v>42</v>
      </c>
      <c r="F52" s="16">
        <v>2</v>
      </c>
      <c r="G52" s="17">
        <v>23.34</v>
      </c>
      <c r="H52" s="34">
        <v>0.73699999999999999</v>
      </c>
      <c r="I52" s="39">
        <v>79000</v>
      </c>
      <c r="J52" s="74" t="s">
        <v>61</v>
      </c>
      <c r="K52" s="44" t="s">
        <v>72</v>
      </c>
    </row>
    <row r="53" spans="1:11" ht="28.5" customHeight="1" x14ac:dyDescent="0.25">
      <c r="A53" s="126" t="s">
        <v>25</v>
      </c>
      <c r="B53" s="49">
        <v>49</v>
      </c>
      <c r="C53" s="15">
        <v>168</v>
      </c>
      <c r="D53" s="9">
        <v>8.9</v>
      </c>
      <c r="E53" s="10" t="s">
        <v>42</v>
      </c>
      <c r="F53" s="16">
        <v>4</v>
      </c>
      <c r="G53" s="17"/>
      <c r="H53" s="34">
        <v>1.4</v>
      </c>
      <c r="I53" s="39"/>
      <c r="J53" s="140"/>
      <c r="K53" s="44" t="s">
        <v>145</v>
      </c>
    </row>
    <row r="54" spans="1:11" ht="198.75" customHeight="1" x14ac:dyDescent="0.25">
      <c r="A54" s="94" t="s">
        <v>26</v>
      </c>
      <c r="B54" s="49">
        <v>50</v>
      </c>
      <c r="C54" s="15">
        <v>168</v>
      </c>
      <c r="D54" s="9">
        <v>8.9</v>
      </c>
      <c r="E54" s="10" t="s">
        <v>42</v>
      </c>
      <c r="F54" s="16">
        <v>115</v>
      </c>
      <c r="G54" s="17">
        <v>1328.32</v>
      </c>
      <c r="H54" s="34">
        <v>46.386000000000003</v>
      </c>
      <c r="I54" s="39">
        <v>79000</v>
      </c>
      <c r="J54" s="140" t="s">
        <v>213</v>
      </c>
      <c r="K54" s="44" t="s">
        <v>145</v>
      </c>
    </row>
    <row r="55" spans="1:11" ht="120.75" customHeight="1" x14ac:dyDescent="0.25">
      <c r="A55" s="94" t="s">
        <v>7</v>
      </c>
      <c r="B55" s="49">
        <v>50</v>
      </c>
      <c r="C55" s="15">
        <v>168</v>
      </c>
      <c r="D55" s="9">
        <v>8.9</v>
      </c>
      <c r="E55" s="10" t="s">
        <v>42</v>
      </c>
      <c r="F55" s="16">
        <f>53+51</f>
        <v>104</v>
      </c>
      <c r="G55" s="17">
        <v>1214.99</v>
      </c>
      <c r="H55" s="34">
        <f>21.422+21.013</f>
        <v>42.435000000000002</v>
      </c>
      <c r="I55" s="39">
        <v>79000</v>
      </c>
      <c r="J55" s="140" t="s">
        <v>270</v>
      </c>
      <c r="K55" s="44" t="s">
        <v>145</v>
      </c>
    </row>
    <row r="56" spans="1:11" ht="55.5" customHeight="1" x14ac:dyDescent="0.25">
      <c r="A56" s="94" t="s">
        <v>7</v>
      </c>
      <c r="B56" s="49">
        <v>50</v>
      </c>
      <c r="C56" s="15">
        <v>168</v>
      </c>
      <c r="D56" s="9">
        <v>8.9</v>
      </c>
      <c r="E56" s="10" t="s">
        <v>42</v>
      </c>
      <c r="F56" s="16">
        <v>50</v>
      </c>
      <c r="G56" s="17">
        <v>585.67999999999995</v>
      </c>
      <c r="H56" s="34">
        <v>20.454000000000001</v>
      </c>
      <c r="I56" s="39">
        <v>79000</v>
      </c>
      <c r="J56" s="140" t="s">
        <v>256</v>
      </c>
      <c r="K56" s="44" t="s">
        <v>145</v>
      </c>
    </row>
    <row r="57" spans="1:11" ht="49.5" customHeight="1" x14ac:dyDescent="0.25">
      <c r="A57" s="94" t="s">
        <v>7</v>
      </c>
      <c r="B57" s="49">
        <v>50</v>
      </c>
      <c r="C57" s="15">
        <v>168</v>
      </c>
      <c r="D57" s="9">
        <v>8.9</v>
      </c>
      <c r="E57" s="10" t="s">
        <v>42</v>
      </c>
      <c r="F57" s="16">
        <v>50</v>
      </c>
      <c r="G57" s="17">
        <v>586.35</v>
      </c>
      <c r="H57" s="34">
        <v>20.48</v>
      </c>
      <c r="I57" s="39">
        <v>79000</v>
      </c>
      <c r="J57" s="140" t="s">
        <v>257</v>
      </c>
      <c r="K57" s="44" t="s">
        <v>145</v>
      </c>
    </row>
    <row r="58" spans="1:11" ht="34.5" customHeight="1" x14ac:dyDescent="0.25">
      <c r="A58" s="94" t="s">
        <v>7</v>
      </c>
      <c r="B58" s="49">
        <v>51</v>
      </c>
      <c r="C58" s="15">
        <v>168</v>
      </c>
      <c r="D58" s="9">
        <v>8.9</v>
      </c>
      <c r="E58" s="10" t="s">
        <v>42</v>
      </c>
      <c r="F58" s="16">
        <v>14</v>
      </c>
      <c r="G58" s="17">
        <v>161.15</v>
      </c>
      <c r="H58" s="34">
        <v>5.6280000000000001</v>
      </c>
      <c r="I58" s="39">
        <v>79000</v>
      </c>
      <c r="J58" s="140" t="s">
        <v>226</v>
      </c>
      <c r="K58" s="44" t="s">
        <v>145</v>
      </c>
    </row>
    <row r="59" spans="1:11" ht="15.75" customHeight="1" x14ac:dyDescent="0.25">
      <c r="A59" s="94" t="s">
        <v>7</v>
      </c>
      <c r="B59" s="49">
        <v>52</v>
      </c>
      <c r="C59" s="15">
        <v>168</v>
      </c>
      <c r="D59" s="9">
        <v>8.9</v>
      </c>
      <c r="E59" s="10" t="s">
        <v>42</v>
      </c>
      <c r="F59" s="16">
        <v>3</v>
      </c>
      <c r="G59" s="17">
        <v>34.54</v>
      </c>
      <c r="H59" s="34">
        <v>1.2070000000000001</v>
      </c>
      <c r="I59" s="39">
        <v>79000</v>
      </c>
      <c r="J59" s="120" t="s">
        <v>224</v>
      </c>
      <c r="K59" s="44" t="s">
        <v>145</v>
      </c>
    </row>
    <row r="60" spans="1:11" ht="55.5" customHeight="1" x14ac:dyDescent="0.25">
      <c r="A60" s="126" t="s">
        <v>25</v>
      </c>
      <c r="B60" s="49">
        <v>53</v>
      </c>
      <c r="C60" s="15">
        <v>168</v>
      </c>
      <c r="D60" s="9">
        <v>8.9</v>
      </c>
      <c r="E60" s="10"/>
      <c r="F60" s="16">
        <v>1</v>
      </c>
      <c r="G60" s="17"/>
      <c r="H60" s="34">
        <v>0.33500000000000002</v>
      </c>
      <c r="I60" s="39">
        <v>73000</v>
      </c>
      <c r="J60" s="74"/>
      <c r="K60" s="44" t="s">
        <v>99</v>
      </c>
    </row>
    <row r="61" spans="1:11" ht="24" customHeight="1" x14ac:dyDescent="0.25">
      <c r="A61" s="126" t="s">
        <v>5</v>
      </c>
      <c r="B61" s="49">
        <v>54</v>
      </c>
      <c r="C61" s="15">
        <v>168</v>
      </c>
      <c r="D61" s="9">
        <v>8.9</v>
      </c>
      <c r="E61" s="10" t="s">
        <v>42</v>
      </c>
      <c r="F61" s="16">
        <f>160-50-50-40</f>
        <v>20</v>
      </c>
      <c r="G61" s="17"/>
      <c r="H61" s="34">
        <f>67.885-21.26-21.1-17.05</f>
        <v>8.4749999999999979</v>
      </c>
      <c r="I61" s="39">
        <v>79000</v>
      </c>
      <c r="J61" s="74"/>
      <c r="K61" s="44" t="s">
        <v>135</v>
      </c>
    </row>
    <row r="62" spans="1:11" ht="33" customHeight="1" x14ac:dyDescent="0.25">
      <c r="A62" s="99" t="s">
        <v>151</v>
      </c>
      <c r="B62" s="49">
        <v>55</v>
      </c>
      <c r="C62" s="15">
        <v>168</v>
      </c>
      <c r="D62" s="9">
        <v>8.9</v>
      </c>
      <c r="E62" s="10" t="s">
        <v>42</v>
      </c>
      <c r="F62" s="16">
        <v>2</v>
      </c>
      <c r="G62" s="17">
        <v>23.24</v>
      </c>
      <c r="H62" s="34">
        <v>0.875</v>
      </c>
      <c r="I62" s="39">
        <v>115000</v>
      </c>
      <c r="J62" s="74" t="s">
        <v>113</v>
      </c>
      <c r="K62" s="91" t="s">
        <v>110</v>
      </c>
    </row>
    <row r="63" spans="1:11" ht="27.75" customHeight="1" x14ac:dyDescent="0.25">
      <c r="A63" s="94" t="s">
        <v>26</v>
      </c>
      <c r="B63" s="49">
        <v>56</v>
      </c>
      <c r="C63" s="15">
        <v>168</v>
      </c>
      <c r="D63" s="9">
        <v>16</v>
      </c>
      <c r="E63" s="8" t="s">
        <v>43</v>
      </c>
      <c r="F63" s="16">
        <v>2</v>
      </c>
      <c r="G63" s="17">
        <v>14.26</v>
      </c>
      <c r="H63" s="32">
        <f>((C63-D63)*D63*0.02466)*G63/1000</f>
        <v>0.85521669119999999</v>
      </c>
      <c r="I63" s="39">
        <v>100000</v>
      </c>
      <c r="J63" s="74" t="s">
        <v>58</v>
      </c>
      <c r="K63" s="44" t="s">
        <v>73</v>
      </c>
    </row>
    <row r="64" spans="1:11" ht="27.75" customHeight="1" x14ac:dyDescent="0.25">
      <c r="A64" s="94" t="s">
        <v>7</v>
      </c>
      <c r="B64" s="49">
        <v>57</v>
      </c>
      <c r="C64" s="15">
        <v>168</v>
      </c>
      <c r="D64" s="9">
        <v>16</v>
      </c>
      <c r="E64" s="8" t="s">
        <v>43</v>
      </c>
      <c r="F64" s="16">
        <v>3</v>
      </c>
      <c r="G64" s="17">
        <v>35.03</v>
      </c>
      <c r="H64" s="32">
        <f>((C64-D64)*D64*0.02466)*G64/1000</f>
        <v>2.1008583935999998</v>
      </c>
      <c r="I64" s="39">
        <v>120000</v>
      </c>
      <c r="J64" s="74" t="s">
        <v>238</v>
      </c>
      <c r="K64" s="44" t="s">
        <v>176</v>
      </c>
    </row>
    <row r="65" spans="1:11" ht="15.75" customHeight="1" x14ac:dyDescent="0.25">
      <c r="A65" s="126" t="s">
        <v>25</v>
      </c>
      <c r="B65" s="49">
        <v>58</v>
      </c>
      <c r="C65" s="15" t="s">
        <v>16</v>
      </c>
      <c r="D65" s="9"/>
      <c r="E65" s="10"/>
      <c r="F65" s="16">
        <v>1</v>
      </c>
      <c r="G65" s="17"/>
      <c r="H65" s="34"/>
      <c r="I65" s="39">
        <v>75000</v>
      </c>
      <c r="J65" s="74"/>
      <c r="K65" s="44" t="s">
        <v>29</v>
      </c>
    </row>
    <row r="66" spans="1:11" ht="25.5" customHeight="1" x14ac:dyDescent="0.25">
      <c r="A66" s="126" t="s">
        <v>25</v>
      </c>
      <c r="B66" s="49">
        <v>59</v>
      </c>
      <c r="C66" s="15">
        <v>178</v>
      </c>
      <c r="D66" s="9">
        <v>9.1999999999999993</v>
      </c>
      <c r="E66" s="10" t="s">
        <v>42</v>
      </c>
      <c r="F66" s="16">
        <f>45-44</f>
        <v>1</v>
      </c>
      <c r="G66" s="17"/>
      <c r="H66" s="34">
        <f>20.732-20.292</f>
        <v>0.43999999999999773</v>
      </c>
      <c r="I66" s="39">
        <v>75000</v>
      </c>
      <c r="J66" s="74"/>
      <c r="K66" s="44" t="s">
        <v>97</v>
      </c>
    </row>
    <row r="67" spans="1:11" ht="37.5" customHeight="1" x14ac:dyDescent="0.25">
      <c r="A67" s="94" t="s">
        <v>7</v>
      </c>
      <c r="B67" s="49">
        <v>63</v>
      </c>
      <c r="C67" s="10">
        <v>219</v>
      </c>
      <c r="D67" s="10">
        <v>7</v>
      </c>
      <c r="E67" s="23" t="s">
        <v>43</v>
      </c>
      <c r="F67" s="20">
        <v>1</v>
      </c>
      <c r="G67" s="23">
        <v>7.74</v>
      </c>
      <c r="H67" s="32">
        <f t="shared" ref="H67:H69" si="2">((C67-D67)*D67*0.02466)*G67/1000</f>
        <v>0.28324870560000004</v>
      </c>
      <c r="I67" s="39">
        <v>95000</v>
      </c>
      <c r="J67" s="65">
        <v>7.74</v>
      </c>
      <c r="K67" s="44" t="s">
        <v>143</v>
      </c>
    </row>
    <row r="68" spans="1:11" ht="32.25" customHeight="1" x14ac:dyDescent="0.25">
      <c r="A68" s="94" t="s">
        <v>26</v>
      </c>
      <c r="B68" s="49">
        <v>65</v>
      </c>
      <c r="C68" s="10">
        <v>219</v>
      </c>
      <c r="D68" s="10">
        <v>8</v>
      </c>
      <c r="E68" s="8" t="s">
        <v>43</v>
      </c>
      <c r="F68" s="20">
        <v>1</v>
      </c>
      <c r="G68" s="23">
        <v>5.4</v>
      </c>
      <c r="H68" s="32">
        <f t="shared" si="2"/>
        <v>0.22478083200000004</v>
      </c>
      <c r="I68" s="39">
        <v>65000</v>
      </c>
      <c r="J68" s="82" t="s">
        <v>195</v>
      </c>
      <c r="K68" s="45" t="s">
        <v>74</v>
      </c>
    </row>
    <row r="69" spans="1:11" ht="56.25" customHeight="1" x14ac:dyDescent="0.25">
      <c r="A69" s="121" t="s">
        <v>7</v>
      </c>
      <c r="B69" s="49">
        <v>68</v>
      </c>
      <c r="C69" s="14">
        <v>245</v>
      </c>
      <c r="D69" s="14">
        <v>7.9</v>
      </c>
      <c r="E69" s="8" t="s">
        <v>42</v>
      </c>
      <c r="F69" s="20">
        <v>20</v>
      </c>
      <c r="G69" s="23">
        <v>236.65</v>
      </c>
      <c r="H69" s="32">
        <f t="shared" si="2"/>
        <v>10.930958018010003</v>
      </c>
      <c r="I69" s="39">
        <v>79000</v>
      </c>
      <c r="J69" s="65" t="s">
        <v>243</v>
      </c>
      <c r="K69" s="45" t="s">
        <v>173</v>
      </c>
    </row>
    <row r="70" spans="1:11" ht="198" customHeight="1" x14ac:dyDescent="0.2">
      <c r="A70" s="94" t="s">
        <v>26</v>
      </c>
      <c r="B70" s="49">
        <v>69</v>
      </c>
      <c r="C70" s="14">
        <v>245</v>
      </c>
      <c r="D70" s="14">
        <v>7.9</v>
      </c>
      <c r="E70" s="8" t="s">
        <v>42</v>
      </c>
      <c r="F70" s="35">
        <v>88</v>
      </c>
      <c r="G70" s="35"/>
      <c r="H70" s="32">
        <v>48.02</v>
      </c>
      <c r="I70" s="39">
        <v>79000</v>
      </c>
      <c r="J70" s="141" t="s">
        <v>215</v>
      </c>
      <c r="K70" s="44" t="s">
        <v>214</v>
      </c>
    </row>
    <row r="71" spans="1:11" ht="28.5" customHeight="1" x14ac:dyDescent="0.25">
      <c r="A71" s="95" t="s">
        <v>7</v>
      </c>
      <c r="B71" s="49">
        <v>70</v>
      </c>
      <c r="C71" s="14">
        <v>245</v>
      </c>
      <c r="D71" s="14">
        <v>7.9</v>
      </c>
      <c r="E71" s="8" t="s">
        <v>42</v>
      </c>
      <c r="F71" s="35">
        <v>3</v>
      </c>
      <c r="G71" s="35">
        <v>34.450000000000003</v>
      </c>
      <c r="H71" s="32">
        <f>((C71-D71)*D71*0.02466)*G71/1000</f>
        <v>1.5912592593300003</v>
      </c>
      <c r="I71" s="39">
        <v>79000</v>
      </c>
      <c r="J71" s="65" t="s">
        <v>223</v>
      </c>
      <c r="K71" s="44" t="s">
        <v>178</v>
      </c>
    </row>
    <row r="72" spans="1:11" ht="69" customHeight="1" x14ac:dyDescent="0.2">
      <c r="A72" s="95" t="s">
        <v>7</v>
      </c>
      <c r="B72" s="49">
        <v>71</v>
      </c>
      <c r="C72" s="14">
        <v>245</v>
      </c>
      <c r="D72" s="14">
        <v>7.9</v>
      </c>
      <c r="E72" s="8" t="s">
        <v>42</v>
      </c>
      <c r="F72" s="35">
        <v>38</v>
      </c>
      <c r="G72" s="35">
        <v>446.71</v>
      </c>
      <c r="H72" s="32">
        <v>20.634</v>
      </c>
      <c r="I72" s="39">
        <v>79000</v>
      </c>
      <c r="J72" s="65" t="s">
        <v>222</v>
      </c>
      <c r="K72" s="128" t="s">
        <v>180</v>
      </c>
    </row>
    <row r="73" spans="1:11" ht="24.75" customHeight="1" x14ac:dyDescent="0.25">
      <c r="A73" s="99" t="s">
        <v>151</v>
      </c>
      <c r="B73" s="49">
        <v>72</v>
      </c>
      <c r="C73" s="14">
        <v>245</v>
      </c>
      <c r="D73" s="14">
        <v>7.9</v>
      </c>
      <c r="E73" s="8" t="s">
        <v>42</v>
      </c>
      <c r="F73" s="61">
        <v>38</v>
      </c>
      <c r="G73" s="35"/>
      <c r="H73" s="32">
        <v>20.381</v>
      </c>
      <c r="I73" s="39">
        <v>79000</v>
      </c>
      <c r="J73" s="65"/>
      <c r="K73" s="48" t="s">
        <v>75</v>
      </c>
    </row>
    <row r="74" spans="1:11" ht="24.75" customHeight="1" x14ac:dyDescent="0.25">
      <c r="A74" s="99" t="s">
        <v>151</v>
      </c>
      <c r="B74" s="49">
        <v>73</v>
      </c>
      <c r="C74" s="14">
        <v>245</v>
      </c>
      <c r="D74" s="14">
        <v>7.9</v>
      </c>
      <c r="E74" s="8" t="s">
        <v>42</v>
      </c>
      <c r="F74" s="61">
        <v>37</v>
      </c>
      <c r="G74" s="35"/>
      <c r="H74" s="32">
        <v>20</v>
      </c>
      <c r="I74" s="39">
        <v>79000</v>
      </c>
      <c r="J74" s="65"/>
      <c r="K74" s="48" t="s">
        <v>75</v>
      </c>
    </row>
    <row r="75" spans="1:11" ht="40.5" customHeight="1" x14ac:dyDescent="0.25">
      <c r="A75" s="99" t="s">
        <v>151</v>
      </c>
      <c r="B75" s="49">
        <v>74</v>
      </c>
      <c r="C75" s="14">
        <v>245</v>
      </c>
      <c r="D75" s="14">
        <v>8.9</v>
      </c>
      <c r="E75" s="23" t="s">
        <v>42</v>
      </c>
      <c r="F75" s="61">
        <v>7</v>
      </c>
      <c r="G75" s="35"/>
      <c r="H75" s="32">
        <v>4.2969999999999997</v>
      </c>
      <c r="I75" s="39">
        <v>120000</v>
      </c>
      <c r="J75" s="65"/>
      <c r="K75" s="48" t="s">
        <v>106</v>
      </c>
    </row>
    <row r="76" spans="1:11" ht="40.5" customHeight="1" x14ac:dyDescent="0.25">
      <c r="A76" s="99" t="s">
        <v>151</v>
      </c>
      <c r="B76" s="49">
        <v>75</v>
      </c>
      <c r="C76" s="14">
        <v>245</v>
      </c>
      <c r="D76" s="14">
        <v>7.9</v>
      </c>
      <c r="E76" s="23" t="s">
        <v>42</v>
      </c>
      <c r="F76" s="61">
        <v>6</v>
      </c>
      <c r="G76" s="35">
        <v>70.349999999999994</v>
      </c>
      <c r="H76" s="32">
        <v>3.49</v>
      </c>
      <c r="I76" s="39">
        <v>120000</v>
      </c>
      <c r="J76" s="65"/>
      <c r="K76" s="104" t="s">
        <v>111</v>
      </c>
    </row>
    <row r="77" spans="1:11" ht="40.5" customHeight="1" x14ac:dyDescent="0.25">
      <c r="A77" s="96" t="s">
        <v>11</v>
      </c>
      <c r="B77" s="49">
        <v>76</v>
      </c>
      <c r="C77" s="14">
        <v>245</v>
      </c>
      <c r="D77" s="14">
        <v>7.9</v>
      </c>
      <c r="E77" s="23"/>
      <c r="F77" s="61">
        <v>2</v>
      </c>
      <c r="G77" s="35">
        <v>21.67</v>
      </c>
      <c r="H77" s="32">
        <v>1.0840000000000001</v>
      </c>
      <c r="I77" s="39">
        <v>120000</v>
      </c>
      <c r="J77" s="65"/>
      <c r="K77" s="104" t="s">
        <v>148</v>
      </c>
    </row>
    <row r="78" spans="1:11" ht="40.5" customHeight="1" x14ac:dyDescent="0.25">
      <c r="A78" s="96" t="s">
        <v>11</v>
      </c>
      <c r="B78" s="49">
        <v>77</v>
      </c>
      <c r="C78" s="14">
        <v>245</v>
      </c>
      <c r="D78" s="14">
        <v>7.9</v>
      </c>
      <c r="E78" s="23"/>
      <c r="F78" s="61">
        <v>1</v>
      </c>
      <c r="G78" s="35">
        <v>11.88</v>
      </c>
      <c r="H78" s="32">
        <v>0.59299999999999997</v>
      </c>
      <c r="I78" s="39">
        <v>120000</v>
      </c>
      <c r="J78" s="65"/>
      <c r="K78" s="104" t="s">
        <v>112</v>
      </c>
    </row>
    <row r="79" spans="1:11" ht="40.5" customHeight="1" x14ac:dyDescent="0.25">
      <c r="A79" s="125" t="s">
        <v>5</v>
      </c>
      <c r="B79" s="49">
        <v>78</v>
      </c>
      <c r="C79" s="14">
        <v>245</v>
      </c>
      <c r="D79" s="14">
        <v>7.9</v>
      </c>
      <c r="E79" s="23" t="s">
        <v>42</v>
      </c>
      <c r="F79" s="61">
        <f>39-12-9-9</f>
        <v>9</v>
      </c>
      <c r="G79" s="35"/>
      <c r="H79" s="32">
        <f>21.825-6.585-5.135-5.04</f>
        <v>5.0649999999999986</v>
      </c>
      <c r="I79" s="39">
        <v>79000</v>
      </c>
      <c r="J79" s="65"/>
      <c r="K79" s="104" t="s">
        <v>173</v>
      </c>
    </row>
    <row r="80" spans="1:11" ht="40.5" customHeight="1" x14ac:dyDescent="0.25">
      <c r="A80" s="96" t="s">
        <v>11</v>
      </c>
      <c r="B80" s="49">
        <v>79</v>
      </c>
      <c r="C80" s="14">
        <v>245</v>
      </c>
      <c r="D80" s="14">
        <v>8.9</v>
      </c>
      <c r="E80" s="23"/>
      <c r="F80" s="61">
        <v>5</v>
      </c>
      <c r="G80" s="35">
        <v>52.4</v>
      </c>
      <c r="H80" s="32">
        <v>3.016</v>
      </c>
      <c r="I80" s="39">
        <v>120000</v>
      </c>
      <c r="J80" s="65"/>
      <c r="K80" s="104" t="s">
        <v>149</v>
      </c>
    </row>
    <row r="81" spans="1:11" ht="40.5" customHeight="1" x14ac:dyDescent="0.25">
      <c r="A81" s="96" t="s">
        <v>11</v>
      </c>
      <c r="B81" s="49">
        <v>80</v>
      </c>
      <c r="C81" s="14">
        <v>245</v>
      </c>
      <c r="D81" s="14">
        <v>8.9</v>
      </c>
      <c r="E81" s="23"/>
      <c r="F81" s="61">
        <v>1</v>
      </c>
      <c r="G81" s="35">
        <v>12.01</v>
      </c>
      <c r="H81" s="32">
        <v>0.66400000000000003</v>
      </c>
      <c r="I81" s="39">
        <v>120000</v>
      </c>
      <c r="J81" s="65"/>
      <c r="K81" s="104" t="s">
        <v>150</v>
      </c>
    </row>
    <row r="82" spans="1:11" ht="40.5" customHeight="1" x14ac:dyDescent="0.25">
      <c r="A82" s="99" t="s">
        <v>151</v>
      </c>
      <c r="B82" s="49">
        <v>81</v>
      </c>
      <c r="C82" s="14">
        <v>245</v>
      </c>
      <c r="D82" s="14">
        <v>8.9</v>
      </c>
      <c r="E82" s="23" t="s">
        <v>42</v>
      </c>
      <c r="F82" s="61">
        <v>2</v>
      </c>
      <c r="G82" s="35"/>
      <c r="H82" s="32">
        <v>1.27</v>
      </c>
      <c r="I82" s="39">
        <v>120000</v>
      </c>
      <c r="J82" s="65"/>
      <c r="K82" s="104" t="s">
        <v>112</v>
      </c>
    </row>
    <row r="83" spans="1:11" ht="40.5" customHeight="1" x14ac:dyDescent="0.25">
      <c r="A83" s="99" t="s">
        <v>151</v>
      </c>
      <c r="B83" s="49">
        <v>82</v>
      </c>
      <c r="C83" s="14">
        <v>245</v>
      </c>
      <c r="D83" s="14">
        <v>8.9</v>
      </c>
      <c r="E83" s="23" t="s">
        <v>42</v>
      </c>
      <c r="F83" s="61">
        <v>4</v>
      </c>
      <c r="G83" s="35"/>
      <c r="H83" s="32">
        <v>2.5529999999999999</v>
      </c>
      <c r="I83" s="39">
        <v>120000</v>
      </c>
      <c r="J83" s="65"/>
      <c r="K83" s="104" t="s">
        <v>114</v>
      </c>
    </row>
    <row r="84" spans="1:11" ht="70.5" customHeight="1" x14ac:dyDescent="0.25">
      <c r="A84" s="99" t="s">
        <v>25</v>
      </c>
      <c r="B84" s="49">
        <v>83</v>
      </c>
      <c r="C84" s="14">
        <v>245</v>
      </c>
      <c r="D84" s="14">
        <v>8.9</v>
      </c>
      <c r="E84" s="23"/>
      <c r="F84" s="61">
        <v>30</v>
      </c>
      <c r="G84" s="35"/>
      <c r="H84" s="32">
        <v>19.84</v>
      </c>
      <c r="I84" s="39">
        <v>135000</v>
      </c>
      <c r="J84" s="65" t="s">
        <v>219</v>
      </c>
      <c r="K84" s="104" t="s">
        <v>218</v>
      </c>
    </row>
    <row r="85" spans="1:11" ht="22.5" customHeight="1" x14ac:dyDescent="0.25">
      <c r="A85" s="99" t="s">
        <v>5</v>
      </c>
      <c r="B85" s="49">
        <v>84</v>
      </c>
      <c r="C85" s="14">
        <v>245</v>
      </c>
      <c r="D85" s="14">
        <v>8.9</v>
      </c>
      <c r="E85" s="23"/>
      <c r="F85" s="61">
        <v>35</v>
      </c>
      <c r="G85" s="35"/>
      <c r="H85" s="32">
        <v>20.465</v>
      </c>
      <c r="I85" s="39">
        <v>79000</v>
      </c>
      <c r="J85" s="65"/>
      <c r="K85" s="104" t="s">
        <v>227</v>
      </c>
    </row>
    <row r="86" spans="1:11" ht="40.5" customHeight="1" x14ac:dyDescent="0.25">
      <c r="A86" s="95" t="s">
        <v>7</v>
      </c>
      <c r="B86" s="49">
        <v>85</v>
      </c>
      <c r="C86" s="14">
        <v>245</v>
      </c>
      <c r="D86" s="14">
        <v>10</v>
      </c>
      <c r="E86" s="23" t="s">
        <v>42</v>
      </c>
      <c r="F86" s="61">
        <v>31</v>
      </c>
      <c r="G86" s="35">
        <v>373.48</v>
      </c>
      <c r="H86" s="32">
        <v>21.658999999999999</v>
      </c>
      <c r="I86" s="39">
        <v>87000</v>
      </c>
      <c r="J86" s="65" t="s">
        <v>168</v>
      </c>
      <c r="K86" s="104" t="s">
        <v>169</v>
      </c>
    </row>
    <row r="87" spans="1:11" ht="40.5" customHeight="1" x14ac:dyDescent="0.25">
      <c r="A87" s="95" t="s">
        <v>7</v>
      </c>
      <c r="B87" s="49">
        <v>86</v>
      </c>
      <c r="C87" s="14">
        <v>245</v>
      </c>
      <c r="D87" s="14">
        <v>10</v>
      </c>
      <c r="E87" s="23" t="s">
        <v>42</v>
      </c>
      <c r="F87" s="61">
        <v>12</v>
      </c>
      <c r="G87" s="35">
        <v>143.25</v>
      </c>
      <c r="H87" s="32">
        <f>((C87-D87)*D87*0.02466)*G87/1000</f>
        <v>8.3014807500000014</v>
      </c>
      <c r="I87" s="39">
        <v>87000</v>
      </c>
      <c r="J87" s="65" t="s">
        <v>237</v>
      </c>
      <c r="K87" s="104" t="s">
        <v>169</v>
      </c>
    </row>
    <row r="88" spans="1:11" ht="50.25" customHeight="1" x14ac:dyDescent="0.25">
      <c r="A88" s="95" t="s">
        <v>7</v>
      </c>
      <c r="B88" s="49">
        <v>87</v>
      </c>
      <c r="C88" s="14">
        <v>245</v>
      </c>
      <c r="D88" s="14">
        <v>12</v>
      </c>
      <c r="E88" s="8" t="s">
        <v>43</v>
      </c>
      <c r="F88" s="61">
        <v>44</v>
      </c>
      <c r="G88" s="35">
        <v>518.04999999999995</v>
      </c>
      <c r="H88" s="32">
        <f>18.95+19.06</f>
        <v>38.01</v>
      </c>
      <c r="I88" s="39">
        <v>150000</v>
      </c>
      <c r="J88" s="65" t="s">
        <v>241</v>
      </c>
      <c r="K88" s="116" t="s">
        <v>239</v>
      </c>
    </row>
    <row r="89" spans="1:11" ht="50.25" customHeight="1" x14ac:dyDescent="0.25">
      <c r="A89" s="95" t="s">
        <v>7</v>
      </c>
      <c r="B89" s="49">
        <v>88</v>
      </c>
      <c r="C89" s="14">
        <v>245</v>
      </c>
      <c r="D89" s="14">
        <v>12</v>
      </c>
      <c r="E89" s="8" t="s">
        <v>43</v>
      </c>
      <c r="F89" s="61">
        <v>26</v>
      </c>
      <c r="G89" s="35"/>
      <c r="H89" s="32">
        <v>21.899000000000001</v>
      </c>
      <c r="I89" s="39">
        <v>150000</v>
      </c>
      <c r="J89" s="142" t="s">
        <v>254</v>
      </c>
      <c r="K89" s="143" t="s">
        <v>253</v>
      </c>
    </row>
    <row r="90" spans="1:11" ht="34.5" customHeight="1" x14ac:dyDescent="0.25">
      <c r="A90" s="95" t="s">
        <v>7</v>
      </c>
      <c r="B90" s="49">
        <v>88</v>
      </c>
      <c r="C90" s="14">
        <v>245</v>
      </c>
      <c r="D90" s="14">
        <v>12</v>
      </c>
      <c r="E90" s="8" t="s">
        <v>43</v>
      </c>
      <c r="F90" s="61">
        <v>20</v>
      </c>
      <c r="G90" s="35">
        <v>233.16</v>
      </c>
      <c r="H90" s="32">
        <v>17.015000000000001</v>
      </c>
      <c r="I90" s="39">
        <v>150000</v>
      </c>
      <c r="J90" s="65" t="s">
        <v>242</v>
      </c>
      <c r="K90" s="116" t="s">
        <v>239</v>
      </c>
    </row>
    <row r="91" spans="1:11" ht="34.5" customHeight="1" x14ac:dyDescent="0.25">
      <c r="A91" s="95" t="s">
        <v>7</v>
      </c>
      <c r="B91" s="49">
        <v>89</v>
      </c>
      <c r="C91" s="14">
        <v>245</v>
      </c>
      <c r="D91" s="14">
        <v>12</v>
      </c>
      <c r="E91" s="8"/>
      <c r="F91" s="61">
        <v>7</v>
      </c>
      <c r="G91" s="35"/>
      <c r="H91" s="32">
        <v>5.65</v>
      </c>
      <c r="I91" s="39">
        <v>135000</v>
      </c>
      <c r="J91" s="65" t="s">
        <v>167</v>
      </c>
      <c r="K91" s="116" t="s">
        <v>76</v>
      </c>
    </row>
    <row r="92" spans="1:11" ht="48" customHeight="1" x14ac:dyDescent="0.25">
      <c r="A92" s="95" t="s">
        <v>7</v>
      </c>
      <c r="B92" s="49">
        <v>89</v>
      </c>
      <c r="C92" s="14">
        <v>245</v>
      </c>
      <c r="D92" s="14">
        <v>12</v>
      </c>
      <c r="E92" s="8" t="s">
        <v>42</v>
      </c>
      <c r="F92" s="61">
        <v>25</v>
      </c>
      <c r="G92" s="35">
        <v>293.55</v>
      </c>
      <c r="H92" s="32">
        <f>((C92-D92)*D92*0.02466)*G92/1000</f>
        <v>20.240084628000002</v>
      </c>
      <c r="I92" s="39">
        <v>87000</v>
      </c>
      <c r="J92" s="65" t="s">
        <v>258</v>
      </c>
      <c r="K92" s="116" t="s">
        <v>248</v>
      </c>
    </row>
    <row r="93" spans="1:11" ht="48" customHeight="1" x14ac:dyDescent="0.25">
      <c r="A93" s="95" t="s">
        <v>7</v>
      </c>
      <c r="B93" s="49">
        <v>89</v>
      </c>
      <c r="C93" s="14">
        <v>245</v>
      </c>
      <c r="D93" s="14">
        <v>12</v>
      </c>
      <c r="E93" s="8" t="s">
        <v>42</v>
      </c>
      <c r="F93" s="61">
        <v>49</v>
      </c>
      <c r="G93" s="35">
        <v>582.67999999999995</v>
      </c>
      <c r="H93" s="32">
        <f>((C93-D93)*D93*0.02466)*G93/1000</f>
        <v>40.175413084799999</v>
      </c>
      <c r="I93" s="39">
        <v>87000</v>
      </c>
      <c r="J93" s="65" t="s">
        <v>247</v>
      </c>
      <c r="K93" s="116" t="s">
        <v>248</v>
      </c>
    </row>
    <row r="94" spans="1:11" ht="34.5" customHeight="1" x14ac:dyDescent="0.25">
      <c r="A94" s="99" t="s">
        <v>151</v>
      </c>
      <c r="B94" s="49">
        <v>90</v>
      </c>
      <c r="C94" s="14">
        <v>245</v>
      </c>
      <c r="D94" s="14">
        <v>12</v>
      </c>
      <c r="E94" s="8"/>
      <c r="F94" s="61">
        <f>18-3-7</f>
        <v>8</v>
      </c>
      <c r="G94" s="35"/>
      <c r="H94" s="32">
        <f>14.391-2.515-5.65</f>
        <v>6.2259999999999991</v>
      </c>
      <c r="I94" s="39">
        <v>135000</v>
      </c>
      <c r="J94" s="65"/>
      <c r="K94" s="116" t="s">
        <v>76</v>
      </c>
    </row>
    <row r="95" spans="1:11" ht="38.25" customHeight="1" x14ac:dyDescent="0.25">
      <c r="A95" s="94" t="s">
        <v>7</v>
      </c>
      <c r="B95" s="49">
        <v>91</v>
      </c>
      <c r="C95" s="19">
        <v>273</v>
      </c>
      <c r="D95" s="19">
        <v>6</v>
      </c>
      <c r="E95" s="8" t="s">
        <v>43</v>
      </c>
      <c r="F95" s="27">
        <v>2</v>
      </c>
      <c r="G95" s="27">
        <v>24.1</v>
      </c>
      <c r="H95" s="32">
        <f t="shared" ref="H95:H98" si="3">((C95-D95)*D95*0.02466)*G95/1000</f>
        <v>0.95207821200000009</v>
      </c>
      <c r="I95" s="39">
        <v>79000</v>
      </c>
      <c r="J95" s="75" t="s">
        <v>166</v>
      </c>
      <c r="K95" s="86" t="s">
        <v>124</v>
      </c>
    </row>
    <row r="96" spans="1:11" ht="38.25" customHeight="1" x14ac:dyDescent="0.25">
      <c r="A96" s="95" t="s">
        <v>7</v>
      </c>
      <c r="B96" s="49">
        <v>92</v>
      </c>
      <c r="C96" s="19">
        <v>273</v>
      </c>
      <c r="D96" s="19">
        <v>7</v>
      </c>
      <c r="E96" s="8" t="s">
        <v>43</v>
      </c>
      <c r="F96" s="27">
        <v>2</v>
      </c>
      <c r="G96" s="27">
        <v>22.13</v>
      </c>
      <c r="H96" s="32">
        <f t="shared" si="3"/>
        <v>1.0161414395999999</v>
      </c>
      <c r="I96" s="39">
        <v>95000</v>
      </c>
      <c r="J96" s="75" t="s">
        <v>163</v>
      </c>
      <c r="K96" s="86" t="s">
        <v>143</v>
      </c>
    </row>
    <row r="97" spans="1:11" ht="34.5" customHeight="1" x14ac:dyDescent="0.25">
      <c r="A97" s="94" t="s">
        <v>7</v>
      </c>
      <c r="B97" s="49">
        <v>97</v>
      </c>
      <c r="C97" s="19">
        <v>273</v>
      </c>
      <c r="D97" s="19">
        <v>9</v>
      </c>
      <c r="E97" s="8" t="s">
        <v>43</v>
      </c>
      <c r="F97" s="27">
        <v>1</v>
      </c>
      <c r="G97" s="27">
        <v>6.7</v>
      </c>
      <c r="H97" s="32">
        <f>((C97-D97)*D97*0.02466)*G97/1000</f>
        <v>0.39256747200000003</v>
      </c>
      <c r="I97" s="39">
        <v>95000</v>
      </c>
      <c r="J97" s="75" t="s">
        <v>233</v>
      </c>
      <c r="K97" s="86" t="s">
        <v>143</v>
      </c>
    </row>
    <row r="98" spans="1:11" ht="21" customHeight="1" x14ac:dyDescent="0.25">
      <c r="A98" s="94" t="s">
        <v>7</v>
      </c>
      <c r="B98" s="49">
        <v>100</v>
      </c>
      <c r="C98" s="19">
        <v>273</v>
      </c>
      <c r="D98" s="19">
        <v>18</v>
      </c>
      <c r="E98" s="8" t="s">
        <v>43</v>
      </c>
      <c r="F98" s="27">
        <v>1</v>
      </c>
      <c r="G98" s="67">
        <v>11.41</v>
      </c>
      <c r="H98" s="69">
        <f t="shared" si="3"/>
        <v>1.291491054</v>
      </c>
      <c r="I98" s="39">
        <v>110000</v>
      </c>
      <c r="J98" s="75">
        <v>11.41</v>
      </c>
      <c r="K98" s="45" t="s">
        <v>68</v>
      </c>
    </row>
    <row r="99" spans="1:11" ht="15" customHeight="1" x14ac:dyDescent="0.25">
      <c r="A99" s="119" t="s">
        <v>25</v>
      </c>
      <c r="B99" s="49">
        <v>101</v>
      </c>
      <c r="C99" s="18">
        <v>324</v>
      </c>
      <c r="D99" s="18">
        <v>9.5</v>
      </c>
      <c r="E99" s="10"/>
      <c r="F99" s="16">
        <v>1</v>
      </c>
      <c r="G99" s="26"/>
      <c r="H99" s="71">
        <v>0.85499999999999998</v>
      </c>
      <c r="I99" s="39">
        <v>125000</v>
      </c>
      <c r="J99" s="72"/>
      <c r="K99" s="44" t="s">
        <v>95</v>
      </c>
    </row>
    <row r="100" spans="1:11" ht="28.5" customHeight="1" x14ac:dyDescent="0.25">
      <c r="A100" s="129" t="s">
        <v>51</v>
      </c>
      <c r="B100" s="49">
        <v>102</v>
      </c>
      <c r="C100" s="130">
        <v>324</v>
      </c>
      <c r="D100" s="130">
        <v>9.5</v>
      </c>
      <c r="E100" s="131"/>
      <c r="F100" s="132">
        <f>25-21-3</f>
        <v>1</v>
      </c>
      <c r="G100" s="133"/>
      <c r="H100" s="134">
        <f>20.555-17.731-2.395</f>
        <v>0.42899999999999805</v>
      </c>
      <c r="I100" s="39"/>
      <c r="J100" s="135"/>
      <c r="K100" s="136" t="s">
        <v>75</v>
      </c>
    </row>
    <row r="101" spans="1:11" ht="30.75" customHeight="1" x14ac:dyDescent="0.25">
      <c r="A101" s="94" t="s">
        <v>7</v>
      </c>
      <c r="B101" s="49">
        <v>103</v>
      </c>
      <c r="C101" s="18">
        <v>324</v>
      </c>
      <c r="D101" s="18">
        <v>9.5</v>
      </c>
      <c r="E101" s="10"/>
      <c r="F101" s="16">
        <v>45</v>
      </c>
      <c r="G101" s="68"/>
      <c r="H101" s="101">
        <v>40.255000000000003</v>
      </c>
      <c r="I101" s="39">
        <v>135000</v>
      </c>
      <c r="J101" s="72"/>
      <c r="K101" s="44" t="s">
        <v>261</v>
      </c>
    </row>
    <row r="102" spans="1:11" ht="30.75" customHeight="1" x14ac:dyDescent="0.25">
      <c r="A102" s="93" t="s">
        <v>51</v>
      </c>
      <c r="B102" s="49">
        <v>103</v>
      </c>
      <c r="C102" s="18">
        <v>324</v>
      </c>
      <c r="D102" s="18">
        <v>9.5</v>
      </c>
      <c r="E102" s="10"/>
      <c r="F102" s="16">
        <f>24-13-6</f>
        <v>5</v>
      </c>
      <c r="G102" s="68"/>
      <c r="H102" s="101">
        <f>20.34-11.268-5.019</f>
        <v>4.052999999999999</v>
      </c>
      <c r="I102" s="39">
        <v>85000</v>
      </c>
      <c r="J102" s="72"/>
      <c r="K102" s="44" t="s">
        <v>75</v>
      </c>
    </row>
    <row r="103" spans="1:11" ht="15.75" customHeight="1" x14ac:dyDescent="0.25">
      <c r="A103" s="119" t="s">
        <v>5</v>
      </c>
      <c r="B103" s="49">
        <v>104</v>
      </c>
      <c r="C103" s="18">
        <v>324</v>
      </c>
      <c r="D103" s="18">
        <v>9.5</v>
      </c>
      <c r="E103" s="10" t="s">
        <v>43</v>
      </c>
      <c r="F103" s="16">
        <f>6-2-3</f>
        <v>1</v>
      </c>
      <c r="G103" s="68"/>
      <c r="H103" s="70">
        <f>5.168-2.045-2.65</f>
        <v>0.47300000000000031</v>
      </c>
      <c r="I103" s="39">
        <v>75000</v>
      </c>
      <c r="J103" s="72"/>
      <c r="K103" s="44" t="s">
        <v>77</v>
      </c>
    </row>
    <row r="104" spans="1:11" ht="15.75" customHeight="1" x14ac:dyDescent="0.25">
      <c r="A104" s="99" t="s">
        <v>151</v>
      </c>
      <c r="B104" s="49">
        <v>105</v>
      </c>
      <c r="C104" s="18">
        <v>324</v>
      </c>
      <c r="D104" s="18">
        <v>9.5</v>
      </c>
      <c r="E104" s="10" t="s">
        <v>42</v>
      </c>
      <c r="F104" s="16">
        <v>4</v>
      </c>
      <c r="G104" s="68"/>
      <c r="H104" s="70">
        <v>3.6960000000000002</v>
      </c>
      <c r="I104" s="39">
        <v>120000</v>
      </c>
      <c r="J104" s="72"/>
      <c r="K104" s="44" t="s">
        <v>107</v>
      </c>
    </row>
    <row r="105" spans="1:11" ht="15" customHeight="1" x14ac:dyDescent="0.25">
      <c r="A105" s="96" t="s">
        <v>11</v>
      </c>
      <c r="B105" s="49">
        <v>106</v>
      </c>
      <c r="C105" s="18">
        <v>324</v>
      </c>
      <c r="D105" s="18">
        <v>9.5</v>
      </c>
      <c r="E105" s="10"/>
      <c r="F105" s="16">
        <v>2</v>
      </c>
      <c r="G105" s="68">
        <v>23.88</v>
      </c>
      <c r="H105" s="70">
        <v>1.8879999999999999</v>
      </c>
      <c r="I105" s="39">
        <v>120000</v>
      </c>
      <c r="J105" s="72"/>
      <c r="K105" s="44" t="s">
        <v>147</v>
      </c>
    </row>
    <row r="106" spans="1:11" ht="33" customHeight="1" x14ac:dyDescent="0.25">
      <c r="A106" s="94" t="s">
        <v>26</v>
      </c>
      <c r="B106" s="49">
        <v>107</v>
      </c>
      <c r="C106" s="30">
        <v>325</v>
      </c>
      <c r="D106" s="30">
        <v>6</v>
      </c>
      <c r="E106" s="8" t="s">
        <v>43</v>
      </c>
      <c r="F106" s="30">
        <v>1</v>
      </c>
      <c r="G106" s="30">
        <v>3.34</v>
      </c>
      <c r="H106" s="33">
        <f t="shared" ref="H106:H117" si="4">((C106-D106)*D106*0.02466)*G106/1000</f>
        <v>0.15764546160000001</v>
      </c>
      <c r="I106" s="40">
        <v>65000</v>
      </c>
      <c r="J106" s="82">
        <v>3.34</v>
      </c>
      <c r="K106" s="48" t="s">
        <v>78</v>
      </c>
    </row>
    <row r="107" spans="1:11" ht="27" customHeight="1" x14ac:dyDescent="0.25">
      <c r="A107" s="94" t="s">
        <v>26</v>
      </c>
      <c r="B107" s="49">
        <v>108</v>
      </c>
      <c r="C107" s="30">
        <v>325</v>
      </c>
      <c r="D107" s="30">
        <v>7</v>
      </c>
      <c r="E107" s="8" t="s">
        <v>43</v>
      </c>
      <c r="F107" s="30">
        <v>2</v>
      </c>
      <c r="G107" s="30">
        <v>10.52</v>
      </c>
      <c r="H107" s="33">
        <f t="shared" si="4"/>
        <v>0.57747604320000001</v>
      </c>
      <c r="I107" s="40">
        <v>65000</v>
      </c>
      <c r="J107" s="82" t="s">
        <v>185</v>
      </c>
      <c r="K107" s="48" t="s">
        <v>79</v>
      </c>
    </row>
    <row r="108" spans="1:11" ht="42.75" customHeight="1" x14ac:dyDescent="0.25">
      <c r="A108" s="95" t="s">
        <v>17</v>
      </c>
      <c r="B108" s="49">
        <v>109</v>
      </c>
      <c r="C108" s="30">
        <v>325</v>
      </c>
      <c r="D108" s="30">
        <v>8</v>
      </c>
      <c r="E108" s="8" t="s">
        <v>43</v>
      </c>
      <c r="F108" s="30">
        <v>5</v>
      </c>
      <c r="G108" s="30">
        <v>57.87</v>
      </c>
      <c r="H108" s="33">
        <f t="shared" ref="H108:H109" si="5">((C108-D108)*D108*0.02466)*G108/1000</f>
        <v>3.6190601712000001</v>
      </c>
      <c r="I108" s="40">
        <v>85000</v>
      </c>
      <c r="J108" s="82" t="s">
        <v>263</v>
      </c>
      <c r="K108" s="48" t="s">
        <v>186</v>
      </c>
    </row>
    <row r="109" spans="1:11" ht="42.75" customHeight="1" x14ac:dyDescent="0.25">
      <c r="A109" s="95" t="s">
        <v>7</v>
      </c>
      <c r="B109" s="49">
        <v>109</v>
      </c>
      <c r="C109" s="30">
        <v>325</v>
      </c>
      <c r="D109" s="30">
        <v>8</v>
      </c>
      <c r="E109" s="8" t="s">
        <v>43</v>
      </c>
      <c r="F109" s="30">
        <v>9</v>
      </c>
      <c r="G109" s="30">
        <v>104.61</v>
      </c>
      <c r="H109" s="33">
        <f t="shared" si="5"/>
        <v>6.5420750736000013</v>
      </c>
      <c r="I109" s="40">
        <v>85000</v>
      </c>
      <c r="J109" s="82" t="s">
        <v>255</v>
      </c>
      <c r="K109" s="48" t="s">
        <v>186</v>
      </c>
    </row>
    <row r="110" spans="1:11" ht="42.75" customHeight="1" x14ac:dyDescent="0.25">
      <c r="A110" s="95" t="s">
        <v>7</v>
      </c>
      <c r="B110" s="49">
        <v>109</v>
      </c>
      <c r="C110" s="30">
        <v>325</v>
      </c>
      <c r="D110" s="30">
        <v>8</v>
      </c>
      <c r="E110" s="8" t="s">
        <v>43</v>
      </c>
      <c r="F110" s="30">
        <v>18</v>
      </c>
      <c r="G110" s="30">
        <v>207.91</v>
      </c>
      <c r="H110" s="33">
        <f t="shared" si="4"/>
        <v>13.002225681600001</v>
      </c>
      <c r="I110" s="40">
        <v>85000</v>
      </c>
      <c r="J110" s="82" t="s">
        <v>262</v>
      </c>
      <c r="K110" s="48" t="s">
        <v>186</v>
      </c>
    </row>
    <row r="111" spans="1:11" ht="44.25" customHeight="1" x14ac:dyDescent="0.25">
      <c r="A111" s="95" t="s">
        <v>17</v>
      </c>
      <c r="B111" s="49">
        <v>110</v>
      </c>
      <c r="C111" s="30">
        <v>325</v>
      </c>
      <c r="D111" s="30">
        <v>8</v>
      </c>
      <c r="E111" s="8" t="s">
        <v>43</v>
      </c>
      <c r="F111" s="30">
        <v>31</v>
      </c>
      <c r="G111" s="30">
        <v>358.75</v>
      </c>
      <c r="H111" s="33">
        <f t="shared" si="4"/>
        <v>22.435421400000003</v>
      </c>
      <c r="I111" s="40">
        <v>85000</v>
      </c>
      <c r="J111" s="82" t="s">
        <v>264</v>
      </c>
      <c r="K111" s="48" t="s">
        <v>186</v>
      </c>
    </row>
    <row r="112" spans="1:11" ht="33" customHeight="1" x14ac:dyDescent="0.25">
      <c r="A112" s="95" t="s">
        <v>17</v>
      </c>
      <c r="B112" s="49">
        <v>111</v>
      </c>
      <c r="C112" s="30">
        <v>325</v>
      </c>
      <c r="D112" s="30">
        <v>8</v>
      </c>
      <c r="E112" s="8" t="s">
        <v>43</v>
      </c>
      <c r="F112" s="30">
        <v>8</v>
      </c>
      <c r="G112" s="30">
        <v>92.31</v>
      </c>
      <c r="H112" s="33">
        <f>((C112-D112)*D112*0.02466)*G112/1000</f>
        <v>5.7728606255999999</v>
      </c>
      <c r="I112" s="40">
        <v>85000</v>
      </c>
      <c r="J112" s="82" t="s">
        <v>266</v>
      </c>
      <c r="K112" s="48" t="s">
        <v>186</v>
      </c>
    </row>
    <row r="113" spans="1:11" ht="33" customHeight="1" x14ac:dyDescent="0.25">
      <c r="A113" s="95" t="s">
        <v>17</v>
      </c>
      <c r="B113" s="49">
        <v>112</v>
      </c>
      <c r="C113" s="30">
        <v>325</v>
      </c>
      <c r="D113" s="30">
        <v>8</v>
      </c>
      <c r="E113" s="8" t="s">
        <v>43</v>
      </c>
      <c r="F113" s="30">
        <v>4</v>
      </c>
      <c r="G113" s="30">
        <v>46.18</v>
      </c>
      <c r="H113" s="33">
        <f>((C113-D113)*D113*0.02466)*G113/1000</f>
        <v>2.8879937567999998</v>
      </c>
      <c r="I113" s="40">
        <v>85000</v>
      </c>
      <c r="J113" s="82" t="s">
        <v>265</v>
      </c>
      <c r="K113" s="48" t="s">
        <v>186</v>
      </c>
    </row>
    <row r="114" spans="1:11" ht="24" customHeight="1" x14ac:dyDescent="0.2">
      <c r="A114" s="114" t="s">
        <v>7</v>
      </c>
      <c r="B114" s="49">
        <v>113</v>
      </c>
      <c r="C114" s="30">
        <v>325</v>
      </c>
      <c r="D114" s="30">
        <v>8</v>
      </c>
      <c r="E114" s="8"/>
      <c r="F114" s="30">
        <v>1</v>
      </c>
      <c r="G114" s="30">
        <v>4.67</v>
      </c>
      <c r="H114" s="33">
        <f t="shared" si="4"/>
        <v>0.29205133920000004</v>
      </c>
      <c r="I114" s="40">
        <v>85000</v>
      </c>
      <c r="J114" s="113" t="s">
        <v>50</v>
      </c>
      <c r="K114" s="48" t="s">
        <v>68</v>
      </c>
    </row>
    <row r="115" spans="1:11" ht="33" customHeight="1" x14ac:dyDescent="0.25">
      <c r="A115" s="98" t="s">
        <v>7</v>
      </c>
      <c r="B115" s="49">
        <v>114</v>
      </c>
      <c r="C115" s="30">
        <v>325</v>
      </c>
      <c r="D115" s="30">
        <v>8</v>
      </c>
      <c r="E115" s="8" t="s">
        <v>42</v>
      </c>
      <c r="F115" s="30">
        <v>2</v>
      </c>
      <c r="G115" s="30">
        <v>21.33</v>
      </c>
      <c r="H115" s="33">
        <f t="shared" si="4"/>
        <v>1.3339304208</v>
      </c>
      <c r="I115" s="40">
        <v>85000</v>
      </c>
      <c r="J115" s="82" t="s">
        <v>234</v>
      </c>
      <c r="K115" s="48" t="s">
        <v>120</v>
      </c>
    </row>
    <row r="116" spans="1:11" ht="33" customHeight="1" x14ac:dyDescent="0.25">
      <c r="A116" s="98" t="s">
        <v>7</v>
      </c>
      <c r="B116" s="49">
        <v>115</v>
      </c>
      <c r="C116" s="30">
        <v>325</v>
      </c>
      <c r="D116" s="30">
        <v>8</v>
      </c>
      <c r="E116" s="8" t="s">
        <v>43</v>
      </c>
      <c r="F116" s="30">
        <v>1</v>
      </c>
      <c r="G116" s="30">
        <v>5.68</v>
      </c>
      <c r="H116" s="33">
        <f t="shared" si="4"/>
        <v>0.35521447680000001</v>
      </c>
      <c r="I116" s="40">
        <v>89000</v>
      </c>
      <c r="J116" s="82">
        <v>5.68</v>
      </c>
      <c r="K116" s="48" t="s">
        <v>124</v>
      </c>
    </row>
    <row r="117" spans="1:11" ht="18.75" customHeight="1" x14ac:dyDescent="0.25">
      <c r="A117" s="94" t="s">
        <v>26</v>
      </c>
      <c r="B117" s="49">
        <v>116</v>
      </c>
      <c r="C117" s="30">
        <v>325</v>
      </c>
      <c r="D117" s="30">
        <v>9</v>
      </c>
      <c r="E117" s="8" t="s">
        <v>43</v>
      </c>
      <c r="F117" s="30">
        <f>25-24</f>
        <v>1</v>
      </c>
      <c r="G117" s="30">
        <v>4.21</v>
      </c>
      <c r="H117" s="33">
        <f t="shared" si="4"/>
        <v>0.2952600984</v>
      </c>
      <c r="I117" s="40">
        <v>85000</v>
      </c>
      <c r="J117" s="82">
        <v>4.21</v>
      </c>
      <c r="K117" s="48" t="s">
        <v>80</v>
      </c>
    </row>
    <row r="118" spans="1:11" ht="18.75" customHeight="1" x14ac:dyDescent="0.25">
      <c r="A118" s="119" t="s">
        <v>5</v>
      </c>
      <c r="B118" s="49">
        <v>117</v>
      </c>
      <c r="C118" s="30">
        <v>325</v>
      </c>
      <c r="D118" s="30">
        <v>9</v>
      </c>
      <c r="E118" s="8"/>
      <c r="F118" s="30">
        <f>25-24</f>
        <v>1</v>
      </c>
      <c r="G118" s="30"/>
      <c r="H118" s="33">
        <f>19.7-18.9</f>
        <v>0.80000000000000071</v>
      </c>
      <c r="I118" s="40">
        <v>85000</v>
      </c>
      <c r="J118" s="82"/>
      <c r="K118" s="58" t="s">
        <v>98</v>
      </c>
    </row>
    <row r="119" spans="1:11" ht="33" customHeight="1" x14ac:dyDescent="0.25">
      <c r="A119" s="93" t="s">
        <v>51</v>
      </c>
      <c r="B119" s="49">
        <v>118</v>
      </c>
      <c r="C119" s="30">
        <v>325</v>
      </c>
      <c r="D119" s="30">
        <v>9</v>
      </c>
      <c r="E119" s="8"/>
      <c r="F119" s="30">
        <v>25</v>
      </c>
      <c r="G119" s="30"/>
      <c r="H119" s="33">
        <v>20.3</v>
      </c>
      <c r="I119" s="40">
        <v>85000</v>
      </c>
      <c r="J119" s="82"/>
      <c r="K119" s="58" t="s">
        <v>98</v>
      </c>
    </row>
    <row r="120" spans="1:11" ht="33" customHeight="1" x14ac:dyDescent="0.25">
      <c r="A120" s="93" t="s">
        <v>51</v>
      </c>
      <c r="B120" s="49">
        <v>119</v>
      </c>
      <c r="C120" s="30">
        <v>325</v>
      </c>
      <c r="D120" s="30">
        <v>9</v>
      </c>
      <c r="E120" s="8"/>
      <c r="F120" s="30">
        <v>22</v>
      </c>
      <c r="G120" s="30"/>
      <c r="H120" s="33">
        <v>17.324999999999999</v>
      </c>
      <c r="I120" s="40">
        <v>85000</v>
      </c>
      <c r="J120" s="82"/>
      <c r="K120" s="58" t="s">
        <v>98</v>
      </c>
    </row>
    <row r="121" spans="1:11" ht="67.5" x14ac:dyDescent="0.25">
      <c r="A121" s="94" t="s">
        <v>7</v>
      </c>
      <c r="B121" s="49">
        <v>120</v>
      </c>
      <c r="C121" s="30">
        <v>325</v>
      </c>
      <c r="D121" s="30">
        <v>9</v>
      </c>
      <c r="E121" s="8" t="s">
        <v>42</v>
      </c>
      <c r="F121" s="30">
        <v>71</v>
      </c>
      <c r="G121" s="30">
        <v>806.4</v>
      </c>
      <c r="H121" s="33">
        <f>((C121-D121)*D121*0.02466)*G121/1000</f>
        <v>56.555283456000005</v>
      </c>
      <c r="I121" s="40">
        <v>85000</v>
      </c>
      <c r="J121" s="82" t="s">
        <v>138</v>
      </c>
      <c r="K121" s="58" t="s">
        <v>137</v>
      </c>
    </row>
    <row r="122" spans="1:11" ht="33" customHeight="1" x14ac:dyDescent="0.25">
      <c r="A122" s="94" t="s">
        <v>7</v>
      </c>
      <c r="B122" s="49">
        <v>121</v>
      </c>
      <c r="C122" s="30">
        <v>325</v>
      </c>
      <c r="D122" s="30">
        <v>10</v>
      </c>
      <c r="E122" s="8" t="s">
        <v>43</v>
      </c>
      <c r="F122" s="30">
        <v>1</v>
      </c>
      <c r="G122" s="30">
        <v>10.44</v>
      </c>
      <c r="H122" s="33">
        <f>((C122-D122)*D122*0.02466)*G122/1000</f>
        <v>0.81096875999999996</v>
      </c>
      <c r="I122" s="40">
        <v>95000</v>
      </c>
      <c r="J122" s="82">
        <v>10.44</v>
      </c>
      <c r="K122" s="48" t="s">
        <v>143</v>
      </c>
    </row>
    <row r="123" spans="1:11" ht="33" customHeight="1" x14ac:dyDescent="0.25">
      <c r="A123" s="94" t="s">
        <v>26</v>
      </c>
      <c r="B123" s="49">
        <v>122</v>
      </c>
      <c r="C123" s="30">
        <v>325</v>
      </c>
      <c r="D123" s="30">
        <v>10</v>
      </c>
      <c r="E123" s="8" t="s">
        <v>43</v>
      </c>
      <c r="F123" s="30">
        <v>1</v>
      </c>
      <c r="G123" s="30">
        <v>4.3499999999999996</v>
      </c>
      <c r="H123" s="33">
        <f>((C123-D123)*D123*0.02466)*G123/1000</f>
        <v>0.33790364999999994</v>
      </c>
      <c r="I123" s="40">
        <v>85000</v>
      </c>
      <c r="J123" s="82">
        <v>4.3499999999999996</v>
      </c>
      <c r="K123" s="48" t="s">
        <v>80</v>
      </c>
    </row>
    <row r="124" spans="1:11" ht="39" customHeight="1" x14ac:dyDescent="0.25">
      <c r="A124" s="94" t="s">
        <v>7</v>
      </c>
      <c r="B124" s="49">
        <v>123</v>
      </c>
      <c r="C124" s="30">
        <v>325</v>
      </c>
      <c r="D124" s="30">
        <v>12</v>
      </c>
      <c r="E124" s="8" t="s">
        <v>42</v>
      </c>
      <c r="F124" s="30">
        <v>16</v>
      </c>
      <c r="G124" s="30">
        <v>182.55</v>
      </c>
      <c r="H124" s="33">
        <f>((C124-D124)*D124*0.02466)*G124/1000</f>
        <v>16.908321348000001</v>
      </c>
      <c r="I124" s="40">
        <v>87000</v>
      </c>
      <c r="J124" s="82" t="s">
        <v>199</v>
      </c>
      <c r="K124" s="48" t="s">
        <v>184</v>
      </c>
    </row>
    <row r="125" spans="1:11" ht="57.75" customHeight="1" x14ac:dyDescent="0.25">
      <c r="A125" s="94" t="s">
        <v>7</v>
      </c>
      <c r="B125" s="49">
        <v>124</v>
      </c>
      <c r="C125" s="30">
        <v>325</v>
      </c>
      <c r="D125" s="30">
        <v>12</v>
      </c>
      <c r="E125" s="8" t="s">
        <v>42</v>
      </c>
      <c r="F125" s="30">
        <v>19</v>
      </c>
      <c r="G125" s="30">
        <v>197.18</v>
      </c>
      <c r="H125" s="33">
        <f>((C125-D125)*D125*0.02466)*G125/1000</f>
        <v>18.263395252800002</v>
      </c>
      <c r="I125" s="40">
        <v>87000</v>
      </c>
      <c r="J125" s="82" t="s">
        <v>198</v>
      </c>
      <c r="K125" s="48" t="s">
        <v>191</v>
      </c>
    </row>
    <row r="126" spans="1:11" ht="46.5" customHeight="1" x14ac:dyDescent="0.25">
      <c r="A126" s="93" t="s">
        <v>51</v>
      </c>
      <c r="B126" s="49">
        <v>125</v>
      </c>
      <c r="C126" s="30">
        <v>324</v>
      </c>
      <c r="D126" s="30">
        <v>14</v>
      </c>
      <c r="E126" s="8" t="s">
        <v>42</v>
      </c>
      <c r="F126" s="30">
        <v>47</v>
      </c>
      <c r="G126" s="30"/>
      <c r="H126" s="33">
        <v>58.317999999999998</v>
      </c>
      <c r="I126" s="40">
        <v>125000</v>
      </c>
      <c r="J126" s="82" t="s">
        <v>108</v>
      </c>
      <c r="K126" s="58" t="s">
        <v>81</v>
      </c>
    </row>
    <row r="127" spans="1:11" ht="36" customHeight="1" x14ac:dyDescent="0.25">
      <c r="A127" s="94" t="s">
        <v>26</v>
      </c>
      <c r="B127" s="49">
        <v>126</v>
      </c>
      <c r="C127" s="30">
        <v>325</v>
      </c>
      <c r="D127" s="30">
        <v>14</v>
      </c>
      <c r="E127" s="8" t="s">
        <v>3</v>
      </c>
      <c r="F127" s="30">
        <v>4</v>
      </c>
      <c r="G127" s="30">
        <v>44.23</v>
      </c>
      <c r="H127" s="33">
        <f>((C127-D127)*D127*0.02466)*G127/1000</f>
        <v>4.7489591771999997</v>
      </c>
      <c r="I127" s="40">
        <v>65000</v>
      </c>
      <c r="J127" s="82" t="s">
        <v>196</v>
      </c>
      <c r="K127" s="58" t="s">
        <v>44</v>
      </c>
    </row>
    <row r="128" spans="1:11" ht="36" customHeight="1" x14ac:dyDescent="0.25">
      <c r="A128" s="94" t="s">
        <v>26</v>
      </c>
      <c r="B128" s="49">
        <v>127</v>
      </c>
      <c r="C128" s="30">
        <v>325</v>
      </c>
      <c r="D128" s="30">
        <v>15</v>
      </c>
      <c r="E128" s="8" t="s">
        <v>43</v>
      </c>
      <c r="F128" s="30">
        <v>1</v>
      </c>
      <c r="G128" s="30">
        <v>3.66</v>
      </c>
      <c r="H128" s="33">
        <f>((C128-D128)*D128*0.02466)*G128/1000</f>
        <v>0.41968854000000005</v>
      </c>
      <c r="I128" s="40">
        <v>85000</v>
      </c>
      <c r="J128" s="82" t="s">
        <v>53</v>
      </c>
      <c r="K128" s="58" t="s">
        <v>82</v>
      </c>
    </row>
    <row r="129" spans="1:11" ht="36" customHeight="1" x14ac:dyDescent="0.25">
      <c r="A129" s="94" t="s">
        <v>26</v>
      </c>
      <c r="B129" s="49">
        <v>128</v>
      </c>
      <c r="C129" s="30">
        <v>325</v>
      </c>
      <c r="D129" s="30">
        <v>18</v>
      </c>
      <c r="E129" s="8" t="s">
        <v>43</v>
      </c>
      <c r="F129" s="30">
        <v>1</v>
      </c>
      <c r="G129" s="30">
        <v>4.1500000000000004</v>
      </c>
      <c r="H129" s="33">
        <f>((C129-D129)*D129*0.02466)*G129/1000</f>
        <v>0.56552531400000006</v>
      </c>
      <c r="I129" s="40">
        <v>85000</v>
      </c>
      <c r="J129" s="82">
        <v>4.1500000000000004</v>
      </c>
      <c r="K129" s="58" t="s">
        <v>83</v>
      </c>
    </row>
    <row r="130" spans="1:11" ht="36" customHeight="1" x14ac:dyDescent="0.25">
      <c r="A130" s="139" t="s">
        <v>26</v>
      </c>
      <c r="B130" s="49">
        <v>129</v>
      </c>
      <c r="C130" s="30">
        <v>325</v>
      </c>
      <c r="D130" s="30">
        <v>18</v>
      </c>
      <c r="E130" s="8" t="s">
        <v>43</v>
      </c>
      <c r="F130" s="30">
        <v>3</v>
      </c>
      <c r="G130" s="30">
        <v>34.299999999999997</v>
      </c>
      <c r="H130" s="33">
        <f>((C130-D130)*D130*0.02466)*G130/1000</f>
        <v>4.6741007879999996</v>
      </c>
      <c r="I130" s="40">
        <v>105000</v>
      </c>
      <c r="J130" s="82" t="s">
        <v>203</v>
      </c>
      <c r="K130" s="58" t="s">
        <v>84</v>
      </c>
    </row>
    <row r="131" spans="1:11" ht="30.75" customHeight="1" x14ac:dyDescent="0.25">
      <c r="A131" s="98" t="s">
        <v>7</v>
      </c>
      <c r="B131" s="49">
        <v>130</v>
      </c>
      <c r="C131" s="18">
        <v>339</v>
      </c>
      <c r="D131" s="18">
        <v>13</v>
      </c>
      <c r="E131" s="10" t="s">
        <v>43</v>
      </c>
      <c r="F131" s="16">
        <f>2-1</f>
        <v>1</v>
      </c>
      <c r="G131" s="16"/>
      <c r="H131" s="32">
        <v>1</v>
      </c>
      <c r="I131" s="39">
        <v>90000</v>
      </c>
      <c r="J131" s="82">
        <v>10.220000000000001</v>
      </c>
      <c r="K131" s="90" t="s">
        <v>96</v>
      </c>
    </row>
    <row r="132" spans="1:11" ht="42" customHeight="1" x14ac:dyDescent="0.25">
      <c r="A132" s="98" t="s">
        <v>7</v>
      </c>
      <c r="B132" s="49">
        <v>131</v>
      </c>
      <c r="C132" s="18">
        <v>325</v>
      </c>
      <c r="D132" s="18">
        <v>20</v>
      </c>
      <c r="E132" s="8" t="s">
        <v>43</v>
      </c>
      <c r="F132" s="16">
        <v>2</v>
      </c>
      <c r="G132" s="16">
        <v>23.38</v>
      </c>
      <c r="H132" s="33">
        <f t="shared" ref="H132:H139" si="6">((C132-D132)*D132*0.02466)*G132/1000</f>
        <v>3.5169598800000004</v>
      </c>
      <c r="I132" s="39">
        <v>107000</v>
      </c>
      <c r="J132" s="72" t="s">
        <v>33</v>
      </c>
      <c r="K132" s="44" t="s">
        <v>34</v>
      </c>
    </row>
    <row r="133" spans="1:11" ht="24.75" customHeight="1" x14ac:dyDescent="0.25">
      <c r="A133" s="98" t="s">
        <v>7</v>
      </c>
      <c r="B133" s="49">
        <v>132</v>
      </c>
      <c r="C133" s="18">
        <v>377</v>
      </c>
      <c r="D133" s="18">
        <v>9</v>
      </c>
      <c r="E133" s="8" t="s">
        <v>43</v>
      </c>
      <c r="F133" s="16">
        <v>1</v>
      </c>
      <c r="G133" s="16">
        <v>10.33</v>
      </c>
      <c r="H133" s="33">
        <f t="shared" si="6"/>
        <v>0.84369159360000012</v>
      </c>
      <c r="I133" s="39">
        <v>95000</v>
      </c>
      <c r="J133" s="72">
        <v>10.33</v>
      </c>
      <c r="K133" s="44" t="s">
        <v>143</v>
      </c>
    </row>
    <row r="134" spans="1:11" ht="18" customHeight="1" x14ac:dyDescent="0.25">
      <c r="A134" s="98" t="s">
        <v>7</v>
      </c>
      <c r="B134" s="49">
        <v>133</v>
      </c>
      <c r="C134" s="18">
        <v>377</v>
      </c>
      <c r="D134" s="18">
        <v>10</v>
      </c>
      <c r="E134" s="8" t="s">
        <v>42</v>
      </c>
      <c r="F134" s="16">
        <v>1</v>
      </c>
      <c r="G134" s="16">
        <v>11.67</v>
      </c>
      <c r="H134" s="33">
        <f>((C134-D134)*D134*0.02466)*G134/1000</f>
        <v>1.056160674</v>
      </c>
      <c r="I134" s="39">
        <v>95000</v>
      </c>
      <c r="J134" s="72">
        <v>11.67</v>
      </c>
      <c r="K134" s="44" t="s">
        <v>155</v>
      </c>
    </row>
    <row r="135" spans="1:11" ht="35.25" customHeight="1" x14ac:dyDescent="0.25">
      <c r="A135" s="94" t="s">
        <v>26</v>
      </c>
      <c r="B135" s="49">
        <v>135</v>
      </c>
      <c r="C135" s="15">
        <v>426</v>
      </c>
      <c r="D135" s="15">
        <v>9</v>
      </c>
      <c r="E135" s="8" t="s">
        <v>43</v>
      </c>
      <c r="F135" s="24">
        <v>1</v>
      </c>
      <c r="G135" s="26">
        <v>9.0399999999999991</v>
      </c>
      <c r="H135" s="33">
        <f t="shared" si="6"/>
        <v>0.83664277919999996</v>
      </c>
      <c r="I135" s="39">
        <v>110000</v>
      </c>
      <c r="J135" s="82">
        <v>9.0399999999999991</v>
      </c>
      <c r="K135" s="58" t="s">
        <v>139</v>
      </c>
    </row>
    <row r="136" spans="1:11" ht="14.25" customHeight="1" x14ac:dyDescent="0.25">
      <c r="A136" s="100" t="s">
        <v>7</v>
      </c>
      <c r="B136" s="49">
        <v>136</v>
      </c>
      <c r="C136" s="15">
        <v>426</v>
      </c>
      <c r="D136" s="15">
        <v>10</v>
      </c>
      <c r="E136" s="8"/>
      <c r="F136" s="24">
        <v>5</v>
      </c>
      <c r="G136" s="26">
        <v>2.42</v>
      </c>
      <c r="H136" s="33">
        <f t="shared" si="6"/>
        <v>0.24825715199999998</v>
      </c>
      <c r="I136" s="39">
        <v>50000</v>
      </c>
      <c r="J136" s="74" t="s">
        <v>59</v>
      </c>
      <c r="K136" s="58" t="s">
        <v>101</v>
      </c>
    </row>
    <row r="137" spans="1:11" ht="28.5" customHeight="1" x14ac:dyDescent="0.25">
      <c r="A137" s="100" t="s">
        <v>7</v>
      </c>
      <c r="B137" s="49">
        <v>137</v>
      </c>
      <c r="C137" s="15">
        <v>426</v>
      </c>
      <c r="D137" s="15">
        <v>10</v>
      </c>
      <c r="E137" s="8" t="s">
        <v>43</v>
      </c>
      <c r="F137" s="24">
        <v>4</v>
      </c>
      <c r="G137" s="64">
        <v>35.53</v>
      </c>
      <c r="H137" s="33">
        <f t="shared" si="6"/>
        <v>3.6448663679999997</v>
      </c>
      <c r="I137" s="39">
        <v>115000</v>
      </c>
      <c r="J137" s="74" t="s">
        <v>221</v>
      </c>
      <c r="K137" s="44" t="s">
        <v>157</v>
      </c>
    </row>
    <row r="138" spans="1:11" ht="42" customHeight="1" x14ac:dyDescent="0.25">
      <c r="A138" s="100" t="s">
        <v>7</v>
      </c>
      <c r="B138" s="49">
        <v>138</v>
      </c>
      <c r="C138" s="122">
        <v>426</v>
      </c>
      <c r="D138" s="122">
        <v>10</v>
      </c>
      <c r="E138" s="123" t="s">
        <v>43</v>
      </c>
      <c r="F138" s="124">
        <v>1</v>
      </c>
      <c r="G138" s="62">
        <v>11.62</v>
      </c>
      <c r="H138" s="70">
        <f t="shared" si="6"/>
        <v>1.192044672</v>
      </c>
      <c r="I138" s="39">
        <v>87000</v>
      </c>
      <c r="J138" s="74">
        <v>11.62</v>
      </c>
      <c r="K138" s="44" t="s">
        <v>216</v>
      </c>
    </row>
    <row r="139" spans="1:11" ht="28.5" customHeight="1" x14ac:dyDescent="0.25">
      <c r="A139" s="100" t="s">
        <v>7</v>
      </c>
      <c r="B139" s="49">
        <v>139</v>
      </c>
      <c r="C139" s="15">
        <v>426</v>
      </c>
      <c r="D139" s="15">
        <v>10</v>
      </c>
      <c r="E139" s="123" t="s">
        <v>43</v>
      </c>
      <c r="F139" s="24">
        <v>6</v>
      </c>
      <c r="G139" s="64">
        <v>70.23</v>
      </c>
      <c r="H139" s="70">
        <f t="shared" si="6"/>
        <v>7.204586688</v>
      </c>
      <c r="I139" s="39">
        <v>87000</v>
      </c>
      <c r="J139" s="74" t="s">
        <v>162</v>
      </c>
      <c r="K139" s="44" t="s">
        <v>161</v>
      </c>
    </row>
    <row r="140" spans="1:11" ht="30.75" customHeight="1" x14ac:dyDescent="0.25">
      <c r="A140" s="99" t="s">
        <v>151</v>
      </c>
      <c r="B140" s="49">
        <v>140</v>
      </c>
      <c r="C140" s="15">
        <v>426</v>
      </c>
      <c r="D140" s="15">
        <v>11</v>
      </c>
      <c r="E140" s="8" t="s">
        <v>42</v>
      </c>
      <c r="F140" s="24">
        <v>3</v>
      </c>
      <c r="G140" s="64">
        <v>32.950000000000003</v>
      </c>
      <c r="H140" s="33">
        <v>4.0529999999999999</v>
      </c>
      <c r="I140" s="39">
        <v>140000</v>
      </c>
      <c r="J140" s="74"/>
      <c r="K140" s="44" t="s">
        <v>109</v>
      </c>
    </row>
    <row r="141" spans="1:11" ht="47.25" customHeight="1" x14ac:dyDescent="0.25">
      <c r="A141" s="99" t="s">
        <v>151</v>
      </c>
      <c r="B141" s="49">
        <v>141</v>
      </c>
      <c r="C141" s="15">
        <v>426</v>
      </c>
      <c r="D141" s="15">
        <v>11</v>
      </c>
      <c r="E141" s="8" t="s">
        <v>42</v>
      </c>
      <c r="F141" s="24">
        <v>9</v>
      </c>
      <c r="G141" s="64">
        <v>105.88</v>
      </c>
      <c r="H141" s="33">
        <f>((C141-D141)*D141*0.02466)*G141/1000</f>
        <v>11.919218652</v>
      </c>
      <c r="I141" s="39">
        <v>155000</v>
      </c>
      <c r="J141" s="74" t="s">
        <v>60</v>
      </c>
      <c r="K141" s="48" t="s">
        <v>85</v>
      </c>
    </row>
    <row r="142" spans="1:11" ht="47.25" customHeight="1" x14ac:dyDescent="0.25">
      <c r="A142" s="100" t="s">
        <v>7</v>
      </c>
      <c r="B142" s="49">
        <v>142</v>
      </c>
      <c r="C142" s="15">
        <v>426</v>
      </c>
      <c r="D142" s="15">
        <v>11</v>
      </c>
      <c r="E142" s="8" t="s">
        <v>42</v>
      </c>
      <c r="F142" s="24">
        <v>12</v>
      </c>
      <c r="G142" s="64">
        <v>135.71</v>
      </c>
      <c r="H142" s="33">
        <f>((C142-D142)*D142*0.02466)*G142/1000</f>
        <v>15.277268259000003</v>
      </c>
      <c r="I142" s="39">
        <v>99000</v>
      </c>
      <c r="J142" s="74" t="s">
        <v>208</v>
      </c>
      <c r="K142" s="48" t="s">
        <v>210</v>
      </c>
    </row>
    <row r="143" spans="1:11" ht="47.25" customHeight="1" x14ac:dyDescent="0.25">
      <c r="A143" s="100" t="s">
        <v>7</v>
      </c>
      <c r="B143" s="49">
        <v>143</v>
      </c>
      <c r="C143" s="15">
        <v>426</v>
      </c>
      <c r="D143" s="15">
        <v>12</v>
      </c>
      <c r="E143" s="8" t="s">
        <v>42</v>
      </c>
      <c r="F143" s="24">
        <v>4</v>
      </c>
      <c r="G143" s="64">
        <v>43.26</v>
      </c>
      <c r="H143" s="33">
        <f t="shared" ref="H143:H149" si="7">((C143-D143)*D143*0.02466)*G143/1000</f>
        <v>5.2998206687999998</v>
      </c>
      <c r="I143" s="39">
        <v>99000</v>
      </c>
      <c r="J143" s="74" t="s">
        <v>209</v>
      </c>
      <c r="K143" s="48" t="s">
        <v>187</v>
      </c>
    </row>
    <row r="144" spans="1:11" ht="47.25" customHeight="1" x14ac:dyDescent="0.25">
      <c r="A144" s="100" t="s">
        <v>7</v>
      </c>
      <c r="B144" s="49">
        <v>144</v>
      </c>
      <c r="C144" s="15">
        <v>426</v>
      </c>
      <c r="D144" s="15">
        <v>12</v>
      </c>
      <c r="E144" s="8" t="s">
        <v>42</v>
      </c>
      <c r="F144" s="24">
        <v>9</v>
      </c>
      <c r="G144" s="64">
        <v>101.13</v>
      </c>
      <c r="H144" s="33">
        <f t="shared" ref="H144" si="8">((C144-D144)*D144*0.02466)*G144/1000</f>
        <v>12.3895252944</v>
      </c>
      <c r="I144" s="39">
        <v>99000</v>
      </c>
      <c r="J144" s="74" t="s">
        <v>201</v>
      </c>
      <c r="K144" s="48" t="s">
        <v>187</v>
      </c>
    </row>
    <row r="145" spans="1:11" ht="62.25" customHeight="1" x14ac:dyDescent="0.25">
      <c r="A145" s="100" t="s">
        <v>7</v>
      </c>
      <c r="B145" s="49">
        <v>144</v>
      </c>
      <c r="C145" s="15">
        <v>426</v>
      </c>
      <c r="D145" s="15">
        <v>12</v>
      </c>
      <c r="E145" s="8" t="s">
        <v>42</v>
      </c>
      <c r="F145" s="24">
        <v>15</v>
      </c>
      <c r="G145" s="64">
        <v>170.18</v>
      </c>
      <c r="H145" s="33">
        <f>((C145-D145)*D145*0.02466)*G145/1000</f>
        <v>20.848901558400001</v>
      </c>
      <c r="I145" s="39">
        <v>99000</v>
      </c>
      <c r="J145" s="74" t="s">
        <v>245</v>
      </c>
      <c r="K145" s="48" t="s">
        <v>246</v>
      </c>
    </row>
    <row r="146" spans="1:11" ht="47.25" customHeight="1" x14ac:dyDescent="0.25">
      <c r="A146" s="100" t="s">
        <v>7</v>
      </c>
      <c r="B146" s="49">
        <v>145</v>
      </c>
      <c r="C146" s="15">
        <v>426</v>
      </c>
      <c r="D146" s="15">
        <v>12</v>
      </c>
      <c r="E146" s="8" t="s">
        <v>42</v>
      </c>
      <c r="F146" s="24">
        <v>2</v>
      </c>
      <c r="G146" s="64">
        <v>23.06</v>
      </c>
      <c r="H146" s="33">
        <f t="shared" si="7"/>
        <v>2.8251008927999997</v>
      </c>
      <c r="I146" s="39">
        <v>99000</v>
      </c>
      <c r="J146" s="74" t="s">
        <v>200</v>
      </c>
      <c r="K146" s="48" t="s">
        <v>187</v>
      </c>
    </row>
    <row r="147" spans="1:11" ht="25.5" customHeight="1" x14ac:dyDescent="0.25">
      <c r="A147" s="100" t="s">
        <v>7</v>
      </c>
      <c r="B147" s="49">
        <v>146</v>
      </c>
      <c r="C147" s="15">
        <v>426</v>
      </c>
      <c r="D147" s="15">
        <v>13</v>
      </c>
      <c r="E147" s="8" t="s">
        <v>43</v>
      </c>
      <c r="F147" s="24">
        <v>1</v>
      </c>
      <c r="G147" s="64">
        <v>12.02</v>
      </c>
      <c r="H147" s="33">
        <f t="shared" si="7"/>
        <v>1.5914424707999999</v>
      </c>
      <c r="I147" s="39">
        <v>85000</v>
      </c>
      <c r="J147" s="74">
        <v>12.02</v>
      </c>
      <c r="K147" s="48" t="s">
        <v>170</v>
      </c>
    </row>
    <row r="148" spans="1:11" ht="47.25" customHeight="1" x14ac:dyDescent="0.25">
      <c r="A148" s="100" t="s">
        <v>7</v>
      </c>
      <c r="B148" s="49">
        <v>147</v>
      </c>
      <c r="C148" s="15">
        <v>426</v>
      </c>
      <c r="D148" s="15">
        <v>16</v>
      </c>
      <c r="E148" s="8" t="s">
        <v>43</v>
      </c>
      <c r="F148" s="24">
        <v>1</v>
      </c>
      <c r="G148" s="64">
        <v>8.09</v>
      </c>
      <c r="H148" s="33">
        <f t="shared" si="7"/>
        <v>1.308716064</v>
      </c>
      <c r="I148" s="39">
        <v>60000</v>
      </c>
      <c r="J148" s="74">
        <v>8.09</v>
      </c>
      <c r="K148" s="48" t="s">
        <v>164</v>
      </c>
    </row>
    <row r="149" spans="1:11" ht="28.5" customHeight="1" x14ac:dyDescent="0.25">
      <c r="A149" s="100" t="s">
        <v>7</v>
      </c>
      <c r="B149" s="49">
        <v>148</v>
      </c>
      <c r="C149" s="15">
        <v>430</v>
      </c>
      <c r="D149" s="15">
        <v>15</v>
      </c>
      <c r="E149" s="8" t="s">
        <v>43</v>
      </c>
      <c r="F149" s="24">
        <v>1</v>
      </c>
      <c r="G149" s="25">
        <v>7.29</v>
      </c>
      <c r="H149" s="33">
        <f t="shared" si="7"/>
        <v>1.1190769649999999</v>
      </c>
      <c r="I149" s="39">
        <v>90000</v>
      </c>
      <c r="J149" s="74">
        <v>7.29</v>
      </c>
      <c r="K149" s="91" t="s">
        <v>102</v>
      </c>
    </row>
    <row r="150" spans="1:11" ht="27" customHeight="1" x14ac:dyDescent="0.25">
      <c r="A150" s="100" t="s">
        <v>7</v>
      </c>
      <c r="B150" s="49">
        <v>149</v>
      </c>
      <c r="C150" s="9">
        <v>530</v>
      </c>
      <c r="D150" s="13">
        <v>8</v>
      </c>
      <c r="E150" s="8" t="s">
        <v>43</v>
      </c>
      <c r="F150" s="13">
        <v>1</v>
      </c>
      <c r="G150" s="13">
        <v>9.0299999999999994</v>
      </c>
      <c r="H150" s="33">
        <f>((C150-D150)*D150*0.02466)*G150/1000*1.01</f>
        <v>0.93920995324800005</v>
      </c>
      <c r="I150" s="39">
        <v>77000</v>
      </c>
      <c r="J150" s="76">
        <v>9.0299999999999994</v>
      </c>
      <c r="K150" s="87" t="s">
        <v>161</v>
      </c>
    </row>
    <row r="151" spans="1:11" ht="27" customHeight="1" x14ac:dyDescent="0.25">
      <c r="A151" s="100" t="s">
        <v>7</v>
      </c>
      <c r="B151" s="49">
        <v>150</v>
      </c>
      <c r="C151" s="9">
        <v>530</v>
      </c>
      <c r="D151" s="9">
        <v>10</v>
      </c>
      <c r="E151" s="8" t="s">
        <v>43</v>
      </c>
      <c r="F151" s="13">
        <v>1</v>
      </c>
      <c r="G151" s="11">
        <v>9.0500000000000007</v>
      </c>
      <c r="H151" s="33">
        <f>((C151-D151)*D151*0.02466)*G151/1000</f>
        <v>1.1604996000000001</v>
      </c>
      <c r="I151" s="39">
        <v>87000</v>
      </c>
      <c r="J151" s="76">
        <v>9.0500000000000007</v>
      </c>
      <c r="K151" s="87" t="s">
        <v>100</v>
      </c>
    </row>
    <row r="152" spans="1:11" ht="24" customHeight="1" x14ac:dyDescent="0.25">
      <c r="A152" s="115" t="s">
        <v>7</v>
      </c>
      <c r="B152" s="49">
        <v>151</v>
      </c>
      <c r="C152" s="9">
        <v>530</v>
      </c>
      <c r="D152" s="9">
        <v>10</v>
      </c>
      <c r="E152" s="8" t="s">
        <v>42</v>
      </c>
      <c r="F152" s="13">
        <v>2</v>
      </c>
      <c r="G152" s="11">
        <v>23.21</v>
      </c>
      <c r="H152" s="33">
        <f>((C152-D152)*D152*0.02466)*G152/1000</f>
        <v>2.9762647200000001</v>
      </c>
      <c r="I152" s="39">
        <v>95000</v>
      </c>
      <c r="J152" s="79" t="s">
        <v>269</v>
      </c>
      <c r="K152" s="87" t="s">
        <v>86</v>
      </c>
    </row>
    <row r="153" spans="1:11" ht="27" customHeight="1" x14ac:dyDescent="0.25">
      <c r="A153" s="115" t="s">
        <v>7</v>
      </c>
      <c r="B153" s="49">
        <v>152</v>
      </c>
      <c r="C153" s="9">
        <v>530</v>
      </c>
      <c r="D153" s="9">
        <v>12</v>
      </c>
      <c r="E153" s="8" t="s">
        <v>43</v>
      </c>
      <c r="F153" s="13">
        <v>5</v>
      </c>
      <c r="G153" s="11">
        <v>60.28</v>
      </c>
      <c r="H153" s="33">
        <f>((C153-D153)*D153*0.02466)*G153/1000</f>
        <v>9.2401138368000009</v>
      </c>
      <c r="I153" s="39">
        <v>95000</v>
      </c>
      <c r="J153" s="76" t="s">
        <v>158</v>
      </c>
      <c r="K153" s="87" t="s">
        <v>159</v>
      </c>
    </row>
    <row r="154" spans="1:11" ht="27" customHeight="1" x14ac:dyDescent="0.25">
      <c r="A154" s="100" t="s">
        <v>7</v>
      </c>
      <c r="B154" s="49">
        <v>153</v>
      </c>
      <c r="C154" s="9">
        <v>530</v>
      </c>
      <c r="D154" s="9">
        <v>12</v>
      </c>
      <c r="E154" s="8" t="s">
        <v>42</v>
      </c>
      <c r="F154" s="13">
        <v>2</v>
      </c>
      <c r="G154" s="11">
        <v>22.8</v>
      </c>
      <c r="H154" s="33">
        <f>((C154-D154)*D154*0.02466)*G154/1000</f>
        <v>3.4949335680000004</v>
      </c>
      <c r="I154" s="39">
        <v>95000</v>
      </c>
      <c r="J154" s="76" t="s">
        <v>38</v>
      </c>
      <c r="K154" s="87" t="s">
        <v>86</v>
      </c>
    </row>
    <row r="155" spans="1:11" ht="27" customHeight="1" x14ac:dyDescent="0.25">
      <c r="A155" s="94" t="s">
        <v>26</v>
      </c>
      <c r="B155" s="49">
        <v>154</v>
      </c>
      <c r="C155" s="9">
        <v>530</v>
      </c>
      <c r="D155" s="9">
        <v>12</v>
      </c>
      <c r="E155" s="8" t="s">
        <v>42</v>
      </c>
      <c r="F155" s="13">
        <v>3</v>
      </c>
      <c r="G155" s="11">
        <v>32.44</v>
      </c>
      <c r="H155" s="33">
        <f>((C155-D155)*D155*0.02466)*G155/1000</f>
        <v>4.9726160064</v>
      </c>
      <c r="I155" s="39">
        <v>95000</v>
      </c>
      <c r="J155" s="76" t="s">
        <v>125</v>
      </c>
      <c r="K155" s="87" t="s">
        <v>117</v>
      </c>
    </row>
    <row r="156" spans="1:11" ht="27" customHeight="1" x14ac:dyDescent="0.25">
      <c r="A156" s="94" t="s">
        <v>26</v>
      </c>
      <c r="B156" s="49">
        <v>155</v>
      </c>
      <c r="C156" s="9">
        <v>630</v>
      </c>
      <c r="D156" s="9">
        <v>12</v>
      </c>
      <c r="E156" s="8" t="s">
        <v>43</v>
      </c>
      <c r="F156" s="13">
        <v>8</v>
      </c>
      <c r="G156" s="11">
        <v>97.07</v>
      </c>
      <c r="H156" s="33">
        <f t="shared" ref="H156:H181" si="9">((C156-D156)*D156*0.02466)*G156/1000*1.01</f>
        <v>17.929542037392</v>
      </c>
      <c r="I156" s="39">
        <v>95000</v>
      </c>
      <c r="J156" s="76" t="s">
        <v>179</v>
      </c>
      <c r="K156" s="87" t="s">
        <v>146</v>
      </c>
    </row>
    <row r="157" spans="1:11" ht="27" customHeight="1" x14ac:dyDescent="0.25">
      <c r="A157" s="94" t="s">
        <v>26</v>
      </c>
      <c r="B157" s="49">
        <v>156</v>
      </c>
      <c r="C157" s="9">
        <v>630</v>
      </c>
      <c r="D157" s="9">
        <v>12</v>
      </c>
      <c r="E157" s="8" t="s">
        <v>43</v>
      </c>
      <c r="F157" s="13">
        <v>8</v>
      </c>
      <c r="G157" s="11">
        <v>96.64</v>
      </c>
      <c r="H157" s="33">
        <f t="shared" si="9"/>
        <v>17.850117878784001</v>
      </c>
      <c r="I157" s="39">
        <v>95000</v>
      </c>
      <c r="J157" s="76" t="s">
        <v>259</v>
      </c>
      <c r="K157" s="87" t="s">
        <v>146</v>
      </c>
    </row>
    <row r="158" spans="1:11" ht="27" customHeight="1" x14ac:dyDescent="0.25">
      <c r="A158" s="94" t="s">
        <v>26</v>
      </c>
      <c r="B158" s="49">
        <v>157</v>
      </c>
      <c r="C158" s="9">
        <v>630</v>
      </c>
      <c r="D158" s="9">
        <v>12</v>
      </c>
      <c r="E158" s="8" t="s">
        <v>43</v>
      </c>
      <c r="F158" s="13">
        <v>3</v>
      </c>
      <c r="G158" s="11">
        <v>35.85</v>
      </c>
      <c r="H158" s="33">
        <f t="shared" si="9"/>
        <v>6.6217583397600013</v>
      </c>
      <c r="I158" s="39">
        <v>95000</v>
      </c>
      <c r="J158" s="76" t="s">
        <v>211</v>
      </c>
      <c r="K158" s="87" t="s">
        <v>146</v>
      </c>
    </row>
    <row r="159" spans="1:11" ht="27" customHeight="1" x14ac:dyDescent="0.25">
      <c r="A159" s="94" t="s">
        <v>26</v>
      </c>
      <c r="B159" s="49">
        <v>158</v>
      </c>
      <c r="C159" s="9">
        <v>630</v>
      </c>
      <c r="D159" s="9">
        <v>12</v>
      </c>
      <c r="E159" s="8" t="s">
        <v>43</v>
      </c>
      <c r="F159" s="13">
        <v>15</v>
      </c>
      <c r="G159" s="11">
        <v>181.41</v>
      </c>
      <c r="H159" s="33">
        <f t="shared" si="9"/>
        <v>33.507759565296006</v>
      </c>
      <c r="I159" s="39">
        <v>95000</v>
      </c>
      <c r="J159" s="76" t="s">
        <v>212</v>
      </c>
      <c r="K159" s="87" t="s">
        <v>160</v>
      </c>
    </row>
    <row r="160" spans="1:11" ht="29.25" customHeight="1" x14ac:dyDescent="0.25">
      <c r="A160" s="100" t="s">
        <v>7</v>
      </c>
      <c r="B160" s="49">
        <v>159</v>
      </c>
      <c r="C160" s="8">
        <v>720</v>
      </c>
      <c r="D160" s="8">
        <v>10</v>
      </c>
      <c r="E160" s="8" t="s">
        <v>43</v>
      </c>
      <c r="F160" s="36">
        <v>1</v>
      </c>
      <c r="G160" s="10">
        <v>11.6</v>
      </c>
      <c r="H160" s="33">
        <f t="shared" si="9"/>
        <v>2.0513075760000001</v>
      </c>
      <c r="I160" s="39">
        <v>85000</v>
      </c>
      <c r="J160" s="74">
        <v>11.6</v>
      </c>
      <c r="K160" s="92" t="s">
        <v>165</v>
      </c>
    </row>
    <row r="161" spans="1:11" ht="29.25" customHeight="1" x14ac:dyDescent="0.25">
      <c r="A161" s="100" t="s">
        <v>7</v>
      </c>
      <c r="B161" s="49">
        <v>160</v>
      </c>
      <c r="C161" s="8">
        <v>720</v>
      </c>
      <c r="D161" s="8">
        <v>12</v>
      </c>
      <c r="E161" s="8" t="s">
        <v>43</v>
      </c>
      <c r="F161" s="36">
        <v>6</v>
      </c>
      <c r="G161" s="10">
        <v>69.09</v>
      </c>
      <c r="H161" s="33">
        <f>((C161-D161)*D161*0.02466)*G161/1000*1.01</f>
        <v>14.619891261024003</v>
      </c>
      <c r="I161" s="39"/>
      <c r="J161" s="74" t="s">
        <v>268</v>
      </c>
      <c r="K161" s="92" t="s">
        <v>204</v>
      </c>
    </row>
    <row r="162" spans="1:11" ht="29.25" customHeight="1" x14ac:dyDescent="0.25">
      <c r="A162" s="100" t="s">
        <v>7</v>
      </c>
      <c r="B162" s="49">
        <v>161</v>
      </c>
      <c r="C162" s="8">
        <v>720</v>
      </c>
      <c r="D162" s="8">
        <v>14</v>
      </c>
      <c r="E162" s="8" t="s">
        <v>43</v>
      </c>
      <c r="F162" s="36">
        <v>6</v>
      </c>
      <c r="G162" s="10">
        <v>71.739999999999995</v>
      </c>
      <c r="H162" s="33">
        <f t="shared" si="9"/>
        <v>17.660726099855999</v>
      </c>
      <c r="I162" s="39">
        <v>87000</v>
      </c>
      <c r="J162" s="74" t="s">
        <v>115</v>
      </c>
      <c r="K162" s="92" t="s">
        <v>116</v>
      </c>
    </row>
    <row r="163" spans="1:11" ht="29.25" customHeight="1" x14ac:dyDescent="0.25">
      <c r="A163" s="100" t="s">
        <v>7</v>
      </c>
      <c r="B163" s="49">
        <v>162</v>
      </c>
      <c r="C163" s="8">
        <v>720</v>
      </c>
      <c r="D163" s="8">
        <v>14</v>
      </c>
      <c r="E163" s="8" t="s">
        <v>43</v>
      </c>
      <c r="F163" s="36">
        <v>5</v>
      </c>
      <c r="G163" s="10">
        <v>59.38</v>
      </c>
      <c r="H163" s="33">
        <f t="shared" si="9"/>
        <v>14.617980426672</v>
      </c>
      <c r="I163" s="39">
        <v>87000</v>
      </c>
      <c r="J163" s="74" t="s">
        <v>235</v>
      </c>
      <c r="K163" s="92" t="s">
        <v>136</v>
      </c>
    </row>
    <row r="164" spans="1:11" ht="29.25" customHeight="1" x14ac:dyDescent="0.25">
      <c r="A164" s="100" t="s">
        <v>7</v>
      </c>
      <c r="B164" s="49">
        <v>163</v>
      </c>
      <c r="C164" s="8">
        <v>720</v>
      </c>
      <c r="D164" s="8">
        <v>14</v>
      </c>
      <c r="E164" s="8" t="s">
        <v>43</v>
      </c>
      <c r="F164" s="36">
        <v>6</v>
      </c>
      <c r="G164" s="10">
        <v>71.760000000000005</v>
      </c>
      <c r="H164" s="33">
        <f t="shared" si="9"/>
        <v>17.665649636544</v>
      </c>
      <c r="I164" s="39">
        <v>87000</v>
      </c>
      <c r="J164" s="74" t="s">
        <v>123</v>
      </c>
      <c r="K164" s="92" t="s">
        <v>122</v>
      </c>
    </row>
    <row r="165" spans="1:11" ht="29.25" customHeight="1" x14ac:dyDescent="0.25">
      <c r="A165" s="100" t="s">
        <v>7</v>
      </c>
      <c r="B165" s="49">
        <v>164</v>
      </c>
      <c r="C165" s="8">
        <v>720</v>
      </c>
      <c r="D165" s="8">
        <v>14</v>
      </c>
      <c r="E165" s="8" t="s">
        <v>43</v>
      </c>
      <c r="F165" s="36">
        <v>5</v>
      </c>
      <c r="G165" s="10">
        <v>59.83</v>
      </c>
      <c r="H165" s="33">
        <f t="shared" si="9"/>
        <v>14.728760002151999</v>
      </c>
      <c r="I165" s="39">
        <v>87000</v>
      </c>
      <c r="J165" s="74" t="s">
        <v>175</v>
      </c>
      <c r="K165" s="92" t="s">
        <v>122</v>
      </c>
    </row>
    <row r="166" spans="1:11" ht="29.25" customHeight="1" x14ac:dyDescent="0.25">
      <c r="A166" s="100" t="s">
        <v>12</v>
      </c>
      <c r="B166" s="49">
        <v>165</v>
      </c>
      <c r="C166" s="8">
        <v>820</v>
      </c>
      <c r="D166" s="8">
        <v>10</v>
      </c>
      <c r="E166" s="8" t="s">
        <v>43</v>
      </c>
      <c r="F166" s="36">
        <v>1</v>
      </c>
      <c r="G166" s="10">
        <f>9.96-5-2.02-1</f>
        <v>1.9400000000000008</v>
      </c>
      <c r="H166" s="33">
        <f t="shared" si="9"/>
        <v>0.39138231240000021</v>
      </c>
      <c r="I166" s="39">
        <v>45000</v>
      </c>
      <c r="J166" s="74">
        <v>1.94</v>
      </c>
      <c r="K166" s="92" t="s">
        <v>103</v>
      </c>
    </row>
    <row r="167" spans="1:11" ht="28.5" customHeight="1" x14ac:dyDescent="0.25">
      <c r="A167" s="94" t="s">
        <v>26</v>
      </c>
      <c r="B167" s="49">
        <v>166</v>
      </c>
      <c r="C167" s="8">
        <v>820</v>
      </c>
      <c r="D167" s="8">
        <v>15</v>
      </c>
      <c r="E167" s="8" t="s">
        <v>43</v>
      </c>
      <c r="F167" s="36">
        <v>3</v>
      </c>
      <c r="G167" s="10">
        <v>34.96</v>
      </c>
      <c r="H167" s="33">
        <f t="shared" si="9"/>
        <v>10.514121937200002</v>
      </c>
      <c r="I167" s="39">
        <v>107000</v>
      </c>
      <c r="J167" s="74" t="s">
        <v>177</v>
      </c>
      <c r="K167" s="48" t="s">
        <v>153</v>
      </c>
    </row>
    <row r="168" spans="1:11" ht="28.5" customHeight="1" x14ac:dyDescent="0.25">
      <c r="A168" s="94" t="s">
        <v>26</v>
      </c>
      <c r="B168" s="49">
        <v>167</v>
      </c>
      <c r="C168" s="8">
        <v>820</v>
      </c>
      <c r="D168" s="8">
        <v>15</v>
      </c>
      <c r="E168" s="8" t="s">
        <v>43</v>
      </c>
      <c r="F168" s="36">
        <v>5</v>
      </c>
      <c r="G168" s="10">
        <v>36.340000000000003</v>
      </c>
      <c r="H168" s="33">
        <f t="shared" si="9"/>
        <v>10.929153066300001</v>
      </c>
      <c r="I168" s="39">
        <v>107000</v>
      </c>
      <c r="J168" s="74" t="s">
        <v>193</v>
      </c>
      <c r="K168" s="48" t="s">
        <v>153</v>
      </c>
    </row>
    <row r="169" spans="1:11" ht="28.5" customHeight="1" x14ac:dyDescent="0.25">
      <c r="A169" s="94" t="s">
        <v>26</v>
      </c>
      <c r="B169" s="49">
        <v>168</v>
      </c>
      <c r="C169" s="8">
        <v>820</v>
      </c>
      <c r="D169" s="8">
        <v>15</v>
      </c>
      <c r="E169" s="8" t="s">
        <v>43</v>
      </c>
      <c r="F169" s="36">
        <v>3</v>
      </c>
      <c r="G169" s="10">
        <v>20.11</v>
      </c>
      <c r="H169" s="33">
        <f t="shared" si="9"/>
        <v>6.0480260914499997</v>
      </c>
      <c r="I169" s="39">
        <v>107000</v>
      </c>
      <c r="J169" s="74" t="s">
        <v>236</v>
      </c>
      <c r="K169" s="48" t="s">
        <v>153</v>
      </c>
    </row>
    <row r="170" spans="1:11" ht="28.5" customHeight="1" x14ac:dyDescent="0.25">
      <c r="A170" s="94" t="s">
        <v>26</v>
      </c>
      <c r="B170" s="49">
        <v>169</v>
      </c>
      <c r="C170" s="8">
        <v>820</v>
      </c>
      <c r="D170" s="8">
        <v>17</v>
      </c>
      <c r="E170" s="8" t="s">
        <v>43</v>
      </c>
      <c r="F170" s="36">
        <v>1</v>
      </c>
      <c r="G170" s="10">
        <v>8.25</v>
      </c>
      <c r="H170" s="33">
        <f t="shared" si="9"/>
        <v>2.8049999719500001</v>
      </c>
      <c r="I170" s="39">
        <v>107000</v>
      </c>
      <c r="J170" s="74">
        <v>8.2899999999999991</v>
      </c>
      <c r="K170" s="48" t="s">
        <v>154</v>
      </c>
    </row>
    <row r="171" spans="1:11" ht="28.5" customHeight="1" x14ac:dyDescent="0.25">
      <c r="A171" s="94" t="s">
        <v>26</v>
      </c>
      <c r="B171" s="49">
        <v>170</v>
      </c>
      <c r="C171" s="8">
        <v>820</v>
      </c>
      <c r="D171" s="8">
        <v>17</v>
      </c>
      <c r="E171" s="8" t="s">
        <v>43</v>
      </c>
      <c r="F171" s="36">
        <v>5</v>
      </c>
      <c r="G171" s="10">
        <v>59.24</v>
      </c>
      <c r="H171" s="33">
        <f t="shared" si="9"/>
        <v>20.141599798584004</v>
      </c>
      <c r="I171" s="39">
        <v>107000</v>
      </c>
      <c r="J171" s="74" t="s">
        <v>189</v>
      </c>
      <c r="K171" s="48" t="s">
        <v>153</v>
      </c>
    </row>
    <row r="172" spans="1:11" ht="28.5" customHeight="1" x14ac:dyDescent="0.25">
      <c r="A172" s="94" t="s">
        <v>26</v>
      </c>
      <c r="B172" s="49">
        <v>171</v>
      </c>
      <c r="C172" s="8">
        <v>820</v>
      </c>
      <c r="D172" s="8">
        <v>17</v>
      </c>
      <c r="E172" s="8" t="s">
        <v>43</v>
      </c>
      <c r="F172" s="36">
        <v>2</v>
      </c>
      <c r="G172" s="10">
        <v>24.24</v>
      </c>
      <c r="H172" s="33">
        <f t="shared" si="9"/>
        <v>8.2415999175840007</v>
      </c>
      <c r="I172" s="39">
        <v>107000</v>
      </c>
      <c r="J172" s="74" t="s">
        <v>192</v>
      </c>
      <c r="K172" s="48" t="s">
        <v>153</v>
      </c>
    </row>
    <row r="173" spans="1:11" ht="28.5" customHeight="1" x14ac:dyDescent="0.25">
      <c r="A173" s="94" t="s">
        <v>26</v>
      </c>
      <c r="B173" s="49">
        <v>172</v>
      </c>
      <c r="C173" s="8">
        <v>820</v>
      </c>
      <c r="D173" s="8">
        <v>18</v>
      </c>
      <c r="E173" s="8" t="s">
        <v>43</v>
      </c>
      <c r="F173" s="36">
        <v>3</v>
      </c>
      <c r="G173" s="10">
        <v>12.12</v>
      </c>
      <c r="H173" s="33">
        <f>((C173-D173)*D173*0.02466)*G173/1000*1.01</f>
        <v>4.3577663325119991</v>
      </c>
      <c r="I173" s="39">
        <v>107000</v>
      </c>
      <c r="J173" s="74" t="s">
        <v>188</v>
      </c>
      <c r="K173" s="48" t="s">
        <v>124</v>
      </c>
    </row>
    <row r="174" spans="1:11" ht="28.5" customHeight="1" x14ac:dyDescent="0.25">
      <c r="A174" s="95" t="s">
        <v>7</v>
      </c>
      <c r="B174" s="49">
        <v>173</v>
      </c>
      <c r="C174" s="8">
        <v>820</v>
      </c>
      <c r="D174" s="8">
        <v>38.700000000000003</v>
      </c>
      <c r="E174" s="8" t="s">
        <v>42</v>
      </c>
      <c r="F174" s="36">
        <v>1</v>
      </c>
      <c r="G174" s="10">
        <v>12.17</v>
      </c>
      <c r="H174" s="33">
        <v>9.1660000000000004</v>
      </c>
      <c r="I174" s="39">
        <v>140000</v>
      </c>
      <c r="J174" s="74">
        <v>12.17</v>
      </c>
      <c r="K174" s="48" t="s">
        <v>207</v>
      </c>
    </row>
    <row r="175" spans="1:11" ht="28.5" customHeight="1" x14ac:dyDescent="0.25">
      <c r="A175" s="94" t="s">
        <v>26</v>
      </c>
      <c r="B175" s="49">
        <v>174</v>
      </c>
      <c r="C175" s="8">
        <v>820</v>
      </c>
      <c r="D175" s="8">
        <v>38.700000000000003</v>
      </c>
      <c r="E175" s="8" t="s">
        <v>42</v>
      </c>
      <c r="F175" s="36">
        <v>2</v>
      </c>
      <c r="G175" s="10">
        <v>24.26</v>
      </c>
      <c r="H175" s="33">
        <f>((C175-D175)*D175*0.02466)*G175/1000*1.01</f>
        <v>18.269810043951964</v>
      </c>
      <c r="I175" s="39">
        <v>140000</v>
      </c>
      <c r="J175" s="74" t="s">
        <v>220</v>
      </c>
      <c r="K175" s="48" t="s">
        <v>207</v>
      </c>
    </row>
    <row r="176" spans="1:11" ht="28.5" customHeight="1" x14ac:dyDescent="0.25">
      <c r="A176" s="95" t="s">
        <v>7</v>
      </c>
      <c r="B176" s="49">
        <v>175</v>
      </c>
      <c r="C176" s="22">
        <v>1020</v>
      </c>
      <c r="D176" s="22">
        <v>10</v>
      </c>
      <c r="E176" s="22" t="s">
        <v>43</v>
      </c>
      <c r="F176" s="21">
        <v>1</v>
      </c>
      <c r="G176" s="21">
        <v>11.91</v>
      </c>
      <c r="H176" s="33">
        <f>((C176-D176)*D176*0.02466)*G176/1000*1.01</f>
        <v>2.9960398206000001</v>
      </c>
      <c r="I176" s="41">
        <v>98000</v>
      </c>
      <c r="J176" s="83">
        <v>11.91</v>
      </c>
      <c r="K176" s="86" t="s">
        <v>134</v>
      </c>
    </row>
    <row r="177" spans="1:11" ht="28.5" customHeight="1" x14ac:dyDescent="0.25">
      <c r="A177" s="94" t="s">
        <v>26</v>
      </c>
      <c r="B177" s="49">
        <v>176</v>
      </c>
      <c r="C177" s="22">
        <v>1020</v>
      </c>
      <c r="D177" s="22">
        <v>12</v>
      </c>
      <c r="E177" s="22" t="s">
        <v>43</v>
      </c>
      <c r="F177" s="21">
        <v>5</v>
      </c>
      <c r="G177" s="21">
        <v>58.57</v>
      </c>
      <c r="H177" s="33">
        <f>((C177-D177)*D177*0.02466)*G177/1000*1.01</f>
        <v>17.645397581952004</v>
      </c>
      <c r="I177" s="41">
        <v>99000</v>
      </c>
      <c r="J177" s="83" t="s">
        <v>205</v>
      </c>
      <c r="K177" s="86" t="s">
        <v>206</v>
      </c>
    </row>
    <row r="178" spans="1:11" ht="28.5" customHeight="1" x14ac:dyDescent="0.25">
      <c r="A178" s="94" t="s">
        <v>26</v>
      </c>
      <c r="B178" s="49">
        <v>177</v>
      </c>
      <c r="C178" s="22">
        <v>1020</v>
      </c>
      <c r="D178" s="22">
        <v>12</v>
      </c>
      <c r="E178" s="22" t="s">
        <v>43</v>
      </c>
      <c r="F178" s="21">
        <v>4</v>
      </c>
      <c r="G178" s="21">
        <v>46.58</v>
      </c>
      <c r="H178" s="33">
        <f t="shared" si="9"/>
        <v>14.033167481088002</v>
      </c>
      <c r="I178" s="41">
        <v>105000</v>
      </c>
      <c r="J178" s="83" t="s">
        <v>182</v>
      </c>
      <c r="K178" s="86" t="s">
        <v>183</v>
      </c>
    </row>
    <row r="179" spans="1:11" ht="28.5" customHeight="1" x14ac:dyDescent="0.25">
      <c r="A179" s="94" t="s">
        <v>26</v>
      </c>
      <c r="B179" s="49">
        <v>179</v>
      </c>
      <c r="C179" s="22">
        <v>1020</v>
      </c>
      <c r="D179" s="22">
        <v>16</v>
      </c>
      <c r="E179" s="22" t="s">
        <v>6</v>
      </c>
      <c r="F179" s="21">
        <v>1</v>
      </c>
      <c r="G179" s="21">
        <v>2.74</v>
      </c>
      <c r="H179" s="33">
        <f>((C179-D179)*D179*0.02466)*G179/1000*1.01</f>
        <v>1.0962729653760002</v>
      </c>
      <c r="I179" s="41">
        <v>65000</v>
      </c>
      <c r="J179" s="83">
        <v>2.74</v>
      </c>
      <c r="K179" s="103" t="s">
        <v>104</v>
      </c>
    </row>
    <row r="180" spans="1:11" ht="25.5" customHeight="1" x14ac:dyDescent="0.25">
      <c r="A180" s="94" t="s">
        <v>26</v>
      </c>
      <c r="B180" s="49">
        <v>180</v>
      </c>
      <c r="C180" s="22">
        <v>1020</v>
      </c>
      <c r="D180" s="22">
        <v>23</v>
      </c>
      <c r="E180" s="22" t="s">
        <v>6</v>
      </c>
      <c r="F180" s="21">
        <v>1</v>
      </c>
      <c r="G180" s="21">
        <v>10.050000000000001</v>
      </c>
      <c r="H180" s="33">
        <f t="shared" si="9"/>
        <v>5.7398891082300008</v>
      </c>
      <c r="I180" s="41">
        <v>75000</v>
      </c>
      <c r="J180" s="117">
        <v>10.050000000000001</v>
      </c>
      <c r="K180" s="86" t="s">
        <v>156</v>
      </c>
    </row>
    <row r="181" spans="1:11" ht="27.75" customHeight="1" x14ac:dyDescent="0.25">
      <c r="A181" s="94" t="s">
        <v>26</v>
      </c>
      <c r="B181" s="49">
        <v>181</v>
      </c>
      <c r="C181" s="22">
        <v>1220</v>
      </c>
      <c r="D181" s="22">
        <v>14</v>
      </c>
      <c r="E181" s="22" t="s">
        <v>43</v>
      </c>
      <c r="F181" s="21">
        <v>3</v>
      </c>
      <c r="G181" s="21">
        <v>31.42</v>
      </c>
      <c r="H181" s="33">
        <f t="shared" si="9"/>
        <v>13.212833740848</v>
      </c>
      <c r="I181" s="41">
        <v>80000</v>
      </c>
      <c r="J181" s="83" t="s">
        <v>190</v>
      </c>
      <c r="K181" s="86" t="s">
        <v>87</v>
      </c>
    </row>
    <row r="182" spans="1:11" ht="27.75" customHeight="1" x14ac:dyDescent="0.25">
      <c r="A182" s="94" t="s">
        <v>26</v>
      </c>
      <c r="B182" s="49">
        <v>182</v>
      </c>
      <c r="C182" s="22">
        <v>1220</v>
      </c>
      <c r="D182" s="22">
        <v>19.5</v>
      </c>
      <c r="E182" s="22" t="s">
        <v>6</v>
      </c>
      <c r="F182" s="21">
        <v>1</v>
      </c>
      <c r="G182" s="21">
        <v>6.41</v>
      </c>
      <c r="H182" s="33">
        <f>((C182-D182)*D182*0.02466)*G182/1000*1.01</f>
        <v>3.7373971606335004</v>
      </c>
      <c r="I182" s="41">
        <v>65000</v>
      </c>
      <c r="J182" s="83">
        <v>6.41</v>
      </c>
      <c r="K182" s="86" t="s">
        <v>105</v>
      </c>
    </row>
    <row r="183" spans="1:11" ht="27.75" customHeight="1" x14ac:dyDescent="0.25">
      <c r="A183" s="94" t="s">
        <v>26</v>
      </c>
      <c r="B183" s="49">
        <v>183</v>
      </c>
      <c r="C183" s="22">
        <v>1220</v>
      </c>
      <c r="D183" s="22">
        <v>24</v>
      </c>
      <c r="E183" s="22" t="s">
        <v>43</v>
      </c>
      <c r="F183" s="21">
        <v>2</v>
      </c>
      <c r="G183" s="21">
        <v>15.17</v>
      </c>
      <c r="H183" s="33">
        <f>((C183-D183)*D183*0.02466)*G183/1000*1.01</f>
        <v>10.845321933888002</v>
      </c>
      <c r="I183" s="41">
        <v>95000</v>
      </c>
      <c r="J183" s="83" t="s">
        <v>267</v>
      </c>
      <c r="K183" s="103" t="s">
        <v>260</v>
      </c>
    </row>
    <row r="184" spans="1:11" ht="27.75" customHeight="1" x14ac:dyDescent="0.25">
      <c r="A184" s="94" t="s">
        <v>17</v>
      </c>
      <c r="B184" s="49">
        <v>184</v>
      </c>
      <c r="C184" s="22">
        <v>1720</v>
      </c>
      <c r="D184" s="22">
        <v>16</v>
      </c>
      <c r="E184" s="22" t="s">
        <v>43</v>
      </c>
      <c r="F184" s="21">
        <v>1</v>
      </c>
      <c r="G184" s="21">
        <v>12.06</v>
      </c>
      <c r="H184" s="33">
        <f>((C184-D184)*D184*0.02466)*G184/1000</f>
        <v>8.1083026944000007</v>
      </c>
      <c r="I184" s="41">
        <v>95000</v>
      </c>
      <c r="J184" s="83">
        <v>12.06</v>
      </c>
      <c r="K184" s="86" t="s">
        <v>217</v>
      </c>
    </row>
    <row r="185" spans="1:11" ht="18" customHeight="1" x14ac:dyDescent="0.25">
      <c r="A185" s="95" t="s">
        <v>7</v>
      </c>
      <c r="B185" s="49">
        <v>185</v>
      </c>
      <c r="C185" s="111" t="s">
        <v>127</v>
      </c>
      <c r="D185" s="31"/>
      <c r="E185" s="31"/>
      <c r="F185" s="16">
        <v>1</v>
      </c>
      <c r="G185" s="11"/>
      <c r="H185" s="32">
        <v>0.69</v>
      </c>
      <c r="I185" s="39"/>
      <c r="J185" s="112" t="s">
        <v>130</v>
      </c>
      <c r="K185" s="87"/>
    </row>
    <row r="186" spans="1:11" ht="15" customHeight="1" x14ac:dyDescent="0.2">
      <c r="A186" s="95" t="s">
        <v>7</v>
      </c>
      <c r="B186" s="49">
        <v>186</v>
      </c>
      <c r="C186" s="111" t="s">
        <v>128</v>
      </c>
      <c r="D186" s="31"/>
      <c r="E186" s="31"/>
      <c r="F186" s="16">
        <v>1</v>
      </c>
      <c r="G186" s="11"/>
      <c r="H186" s="32">
        <v>0.63500000000000001</v>
      </c>
      <c r="I186" s="39"/>
      <c r="J186" s="109" t="s">
        <v>131</v>
      </c>
      <c r="K186" s="87"/>
    </row>
    <row r="187" spans="1:11" ht="13.5" customHeight="1" x14ac:dyDescent="0.2">
      <c r="A187" s="95" t="s">
        <v>7</v>
      </c>
      <c r="B187" s="49">
        <v>187</v>
      </c>
      <c r="C187" s="111" t="s">
        <v>133</v>
      </c>
      <c r="D187" s="31"/>
      <c r="E187" s="31"/>
      <c r="F187" s="16">
        <v>1</v>
      </c>
      <c r="G187" s="11"/>
      <c r="H187" s="32">
        <v>0.77</v>
      </c>
      <c r="I187" s="39"/>
      <c r="J187" s="112" t="s">
        <v>129</v>
      </c>
      <c r="K187" s="110"/>
    </row>
    <row r="188" spans="1:11" ht="24" customHeight="1" x14ac:dyDescent="0.25">
      <c r="A188" s="95" t="s">
        <v>7</v>
      </c>
      <c r="B188" s="49">
        <v>188</v>
      </c>
      <c r="C188" s="37" t="s">
        <v>15</v>
      </c>
      <c r="D188" s="31"/>
      <c r="E188" s="31" t="s">
        <v>43</v>
      </c>
      <c r="F188" s="16">
        <f>8</f>
        <v>8</v>
      </c>
      <c r="G188" s="11"/>
      <c r="H188" s="32"/>
      <c r="I188" s="39"/>
      <c r="J188" s="84"/>
      <c r="K188" s="87" t="s">
        <v>62</v>
      </c>
    </row>
    <row r="189" spans="1:11" ht="15" customHeight="1" x14ac:dyDescent="0.25"/>
    <row r="190" spans="1:11" ht="18.75" customHeight="1" x14ac:dyDescent="0.25">
      <c r="A190" s="43"/>
      <c r="C190" s="6" t="s">
        <v>14</v>
      </c>
      <c r="J190" s="4" t="s">
        <v>52</v>
      </c>
    </row>
    <row r="194" spans="9:11" x14ac:dyDescent="0.25">
      <c r="K194" s="28"/>
    </row>
    <row r="196" spans="9:11" x14ac:dyDescent="0.25">
      <c r="I196" s="29" t="s">
        <v>52</v>
      </c>
    </row>
    <row r="201" spans="9:11" ht="9.75" customHeight="1" x14ac:dyDescent="0.25"/>
  </sheetData>
  <sheetProtection formatColumns="0" formatRows="0" sort="0" autoFilter="0"/>
  <autoFilter ref="A3:AI190" xr:uid="{00000000-0009-0000-0000-000000000000}"/>
  <mergeCells count="1">
    <mergeCell ref="A2:K2"/>
  </mergeCells>
  <hyperlinks>
    <hyperlink ref="A2" r:id="rId1" xr:uid="{017D716A-9AB7-42A5-8B75-F37D063613BA}"/>
  </hyperlinks>
  <pageMargins left="0.11811023622047245" right="0.11811023622047245" top="0.15748031496062992" bottom="0.15748031496062992" header="0.11811023622047245" footer="0.31496062992125984"/>
  <pageSetup paperSize="9" scale="10" orientation="landscape"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26.02.2024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2024-02-16T05:12:13Z</cp:lastPrinted>
  <dcterms:created xsi:type="dcterms:W3CDTF">2023-10-10T12:24:09Z</dcterms:created>
  <dcterms:modified xsi:type="dcterms:W3CDTF">2024-02-27T04:28:00Z</dcterms:modified>
</cp:coreProperties>
</file>