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A4967BA5-2A74-4188-9539-2D006CC47973}" xr6:coauthVersionLast="45" xr6:coauthVersionMax="45" xr10:uidLastSave="{00000000-0000-0000-0000-000000000000}"/>
  <bookViews>
    <workbookView xWindow="-120" yWindow="-120" windowWidth="29040" windowHeight="15840" tabRatio="614" xr2:uid="{00000000-000D-0000-FFFF-FFFF00000000}"/>
  </bookViews>
  <sheets>
    <sheet name="13.06.2024" sheetId="1" r:id="rId1"/>
  </sheets>
  <definedNames>
    <definedName name="_xlnm._FilterDatabase" localSheetId="0" hidden="1">'13.06.2024'!$A$3:$AJ$180</definedName>
    <definedName name="Авансы">#REF!</definedName>
    <definedName name="Промежуточный_итог">#REF!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75" i="1" l="1"/>
  <c r="H78" i="1" l="1"/>
  <c r="H77" i="1"/>
  <c r="H56" i="1" l="1"/>
  <c r="H57" i="1" l="1"/>
  <c r="H91" i="1" l="1"/>
  <c r="F91" i="1"/>
  <c r="H58" i="1" l="1"/>
  <c r="H59" i="1"/>
  <c r="H60" i="1" l="1"/>
  <c r="H113" i="1"/>
  <c r="H140" i="1" l="1"/>
  <c r="H30" i="1" l="1"/>
  <c r="H141" i="1" l="1"/>
  <c r="H29" i="1"/>
  <c r="H100" i="1" l="1"/>
  <c r="H44" i="1" l="1"/>
  <c r="H11" i="1" l="1"/>
  <c r="F11" i="1"/>
  <c r="H65" i="1" l="1"/>
  <c r="H159" i="1" l="1"/>
  <c r="H102" i="1" l="1"/>
  <c r="H101" i="1"/>
  <c r="H74" i="1"/>
  <c r="F178" i="1" l="1"/>
  <c r="H92" i="1" l="1"/>
  <c r="H47" i="1" l="1"/>
  <c r="H142" i="1" l="1"/>
  <c r="H139" i="1" l="1"/>
  <c r="H50" i="1" l="1"/>
  <c r="F50" i="1"/>
  <c r="H83" i="1" l="1"/>
  <c r="H106" i="1" l="1"/>
  <c r="F106" i="1"/>
  <c r="H38" i="1" l="1"/>
  <c r="H8" i="1"/>
  <c r="H55" i="1" l="1"/>
  <c r="H115" i="1" l="1"/>
  <c r="H114" i="1" l="1"/>
  <c r="H151" i="1" l="1"/>
  <c r="H150" i="1"/>
  <c r="H94" i="1" l="1"/>
  <c r="H93" i="1" l="1"/>
  <c r="H81" i="1"/>
  <c r="H118" i="1" l="1"/>
  <c r="H170" i="1" l="1"/>
  <c r="H85" i="1" l="1"/>
  <c r="F85" i="1"/>
  <c r="H147" i="1"/>
  <c r="H148" i="1"/>
  <c r="H67" i="1"/>
  <c r="F67" i="1"/>
  <c r="H172" i="1" l="1"/>
  <c r="H22" i="1"/>
  <c r="H116" i="1" l="1"/>
  <c r="H117" i="1"/>
  <c r="H130" i="1" l="1"/>
  <c r="H152" i="1" l="1"/>
  <c r="H149" i="1"/>
  <c r="H119" i="1"/>
  <c r="H105" i="1" l="1"/>
  <c r="F105" i="1"/>
  <c r="H36" i="1" l="1"/>
  <c r="F36" i="1"/>
  <c r="H171" i="1" l="1"/>
  <c r="H174" i="1" l="1"/>
  <c r="H173" i="1" l="1"/>
  <c r="H168" i="1" l="1"/>
  <c r="H167" i="1"/>
  <c r="H166" i="1"/>
  <c r="H165" i="1"/>
  <c r="G164" i="1"/>
  <c r="H164" i="1" l="1"/>
  <c r="H163" i="1" l="1"/>
  <c r="H162" i="1"/>
  <c r="H161" i="1" l="1"/>
  <c r="H160" i="1"/>
  <c r="H158" i="1"/>
  <c r="H157" i="1"/>
  <c r="H156" i="1"/>
  <c r="H155" i="1" l="1"/>
  <c r="H154" i="1"/>
  <c r="H153" i="1"/>
  <c r="H145" i="1"/>
  <c r="H144" i="1" l="1"/>
  <c r="H143" i="1"/>
  <c r="H138" i="1" l="1"/>
  <c r="F137" i="1" l="1"/>
  <c r="H136" i="1" l="1"/>
  <c r="H135" i="1" l="1"/>
  <c r="H134" i="1"/>
  <c r="H133" i="1" l="1"/>
  <c r="H131" i="1"/>
  <c r="H129" i="1"/>
  <c r="H128" i="1"/>
  <c r="H127" i="1"/>
  <c r="H124" i="1" l="1"/>
  <c r="F124" i="1"/>
  <c r="H123" i="1" l="1"/>
  <c r="F123" i="1"/>
  <c r="H122" i="1"/>
  <c r="H121" i="1"/>
  <c r="H120" i="1"/>
  <c r="H112" i="1"/>
  <c r="H108" i="1"/>
  <c r="F108" i="1"/>
  <c r="H107" i="1" l="1"/>
  <c r="F107" i="1"/>
  <c r="H103" i="1"/>
  <c r="H99" i="1" l="1"/>
  <c r="H98" i="1" l="1"/>
  <c r="F98" i="1"/>
  <c r="H79" i="1"/>
  <c r="H73" i="1" l="1"/>
  <c r="H72" i="1" l="1"/>
  <c r="F72" i="1"/>
  <c r="H70" i="1" l="1"/>
  <c r="H49" i="1"/>
  <c r="H48" i="1"/>
  <c r="H46" i="1"/>
  <c r="H43" i="1"/>
  <c r="H42" i="1" l="1"/>
  <c r="F40" i="1" l="1"/>
  <c r="H39" i="1"/>
  <c r="H37" i="1" l="1"/>
  <c r="H35" i="1" l="1"/>
  <c r="H34" i="1" l="1"/>
  <c r="F34" i="1"/>
  <c r="H33" i="1"/>
  <c r="H32" i="1"/>
  <c r="H31" i="1"/>
  <c r="H24" i="1"/>
  <c r="H21" i="1" l="1"/>
  <c r="H20" i="1"/>
  <c r="H19" i="1"/>
  <c r="H9" i="1"/>
  <c r="H7" i="1" l="1"/>
  <c r="H6" i="1"/>
  <c r="H5" i="1"/>
  <c r="H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Пользователь Windows</author>
    <author>TSKDOB</author>
  </authors>
  <commentList>
    <comment ref="C9" authorId="0" shapeId="0" xr:uid="{00000000-0006-0000-0000-000001000000}">
      <text>
        <r>
          <rPr>
            <b/>
            <sz val="9"/>
            <color indexed="81"/>
            <rFont val="Tahoma"/>
            <family val="2"/>
            <charset val="204"/>
          </rPr>
          <t>Пользователь Windows:</t>
        </r>
        <r>
          <rPr>
            <sz val="9"/>
            <color indexed="81"/>
            <rFont val="Tahoma"/>
            <family val="2"/>
            <charset val="204"/>
          </rPr>
          <t xml:space="preserve">
60,32</t>
        </r>
      </text>
    </comment>
    <comment ref="C25" authorId="1" shapeId="0" xr:uid="{00000000-0006-0000-0000-000002000000}">
      <text>
        <r>
          <rPr>
            <b/>
            <sz val="9"/>
            <color indexed="81"/>
            <rFont val="Tahoma"/>
            <family val="2"/>
            <charset val="204"/>
          </rPr>
          <t>TSKDOB:</t>
        </r>
        <r>
          <rPr>
            <sz val="9"/>
            <color indexed="81"/>
            <rFont val="Tahoma"/>
            <family val="2"/>
            <charset val="204"/>
          </rPr>
          <t xml:space="preserve">
114,3</t>
        </r>
      </text>
    </comment>
    <comment ref="D25" authorId="1" shapeId="0" xr:uid="{00000000-0006-0000-0000-000003000000}">
      <text>
        <r>
          <rPr>
            <b/>
            <sz val="9"/>
            <color indexed="81"/>
            <rFont val="Tahoma"/>
            <family val="2"/>
            <charset val="204"/>
          </rPr>
          <t>TSKDOB:</t>
        </r>
        <r>
          <rPr>
            <sz val="9"/>
            <color indexed="81"/>
            <rFont val="Tahoma"/>
            <family val="2"/>
            <charset val="204"/>
          </rPr>
          <t xml:space="preserve">
6,35</t>
        </r>
      </text>
    </comment>
    <comment ref="C92" authorId="1" shapeId="0" xr:uid="{00000000-0006-0000-0000-000004000000}">
      <text>
        <r>
          <rPr>
            <b/>
            <sz val="9"/>
            <color indexed="81"/>
            <rFont val="Tahoma"/>
            <family val="2"/>
            <charset val="204"/>
          </rPr>
          <t>TSKDOB:</t>
        </r>
        <r>
          <rPr>
            <sz val="9"/>
            <color indexed="81"/>
            <rFont val="Tahoma"/>
            <family val="2"/>
            <charset val="204"/>
          </rPr>
          <t xml:space="preserve">
244,48</t>
        </r>
      </text>
    </comment>
    <comment ref="D92" authorId="1" shapeId="0" xr:uid="{00000000-0006-0000-0000-000005000000}">
      <text>
        <r>
          <rPr>
            <b/>
            <sz val="9"/>
            <color indexed="81"/>
            <rFont val="Tahoma"/>
            <family val="2"/>
            <charset val="204"/>
          </rPr>
          <t>TSKDOB:</t>
        </r>
        <r>
          <rPr>
            <sz val="9"/>
            <color indexed="81"/>
            <rFont val="Tahoma"/>
            <family val="2"/>
            <charset val="204"/>
          </rPr>
          <t xml:space="preserve">
10,03</t>
        </r>
      </text>
    </comment>
    <comment ref="C93" authorId="1" shapeId="0" xr:uid="{00000000-0006-0000-0000-000006000000}">
      <text>
        <r>
          <rPr>
            <b/>
            <sz val="9"/>
            <color indexed="81"/>
            <rFont val="Tahoma"/>
            <family val="2"/>
            <charset val="204"/>
          </rPr>
          <t>TSKDOB:</t>
        </r>
        <r>
          <rPr>
            <sz val="9"/>
            <color indexed="81"/>
            <rFont val="Tahoma"/>
            <family val="2"/>
            <charset val="204"/>
          </rPr>
          <t xml:space="preserve">
244,48</t>
        </r>
      </text>
    </comment>
    <comment ref="D93" authorId="1" shapeId="0" xr:uid="{00000000-0006-0000-0000-000007000000}">
      <text>
        <r>
          <rPr>
            <b/>
            <sz val="9"/>
            <color indexed="81"/>
            <rFont val="Tahoma"/>
            <family val="2"/>
            <charset val="204"/>
          </rPr>
          <t>TSKDOB:</t>
        </r>
        <r>
          <rPr>
            <sz val="9"/>
            <color indexed="81"/>
            <rFont val="Tahoma"/>
            <family val="2"/>
            <charset val="204"/>
          </rPr>
          <t xml:space="preserve">
10,03</t>
        </r>
      </text>
    </comment>
    <comment ref="D94" authorId="0" shapeId="0" xr:uid="{00000000-0006-0000-0000-000008000000}">
      <text>
        <r>
          <rPr>
            <b/>
            <sz val="9"/>
            <color indexed="81"/>
            <rFont val="Tahoma"/>
            <family val="2"/>
            <charset val="204"/>
          </rPr>
          <t>Пользователь Windows:</t>
        </r>
        <r>
          <rPr>
            <sz val="9"/>
            <color indexed="81"/>
            <rFont val="Tahoma"/>
            <family val="2"/>
            <charset val="204"/>
          </rPr>
          <t xml:space="preserve">
11,99</t>
        </r>
      </text>
    </comment>
    <comment ref="H94" authorId="0" shapeId="0" xr:uid="{00000000-0006-0000-0000-000009000000}">
      <text>
        <r>
          <rPr>
            <b/>
            <sz val="9"/>
            <color indexed="81"/>
            <rFont val="Tahoma"/>
            <family val="2"/>
            <charset val="204"/>
          </rPr>
          <t xml:space="preserve">Пользователь Windows: по весам </t>
        </r>
      </text>
    </comment>
    <comment ref="D95" authorId="0" shapeId="0" xr:uid="{00000000-0006-0000-0000-00000A000000}">
      <text>
        <r>
          <rPr>
            <b/>
            <sz val="9"/>
            <color indexed="81"/>
            <rFont val="Tahoma"/>
            <family val="2"/>
            <charset val="204"/>
          </rPr>
          <t>Пользователь Windows:</t>
        </r>
        <r>
          <rPr>
            <sz val="9"/>
            <color indexed="81"/>
            <rFont val="Tahoma"/>
            <family val="2"/>
            <charset val="204"/>
          </rPr>
          <t xml:space="preserve">
11,99</t>
        </r>
      </text>
    </comment>
    <comment ref="D96" authorId="0" shapeId="0" xr:uid="{00000000-0006-0000-0000-00000B000000}">
      <text>
        <r>
          <rPr>
            <b/>
            <sz val="9"/>
            <color indexed="81"/>
            <rFont val="Tahoma"/>
            <family val="2"/>
            <charset val="204"/>
          </rPr>
          <t>Пользователь Windows:</t>
        </r>
        <r>
          <rPr>
            <sz val="9"/>
            <color indexed="81"/>
            <rFont val="Tahoma"/>
            <family val="2"/>
            <charset val="204"/>
          </rPr>
          <t xml:space="preserve">
11,99</t>
        </r>
      </text>
    </comment>
    <comment ref="H96" authorId="0" shapeId="0" xr:uid="{00000000-0006-0000-0000-00000C000000}">
      <text>
        <r>
          <rPr>
            <b/>
            <sz val="9"/>
            <color indexed="81"/>
            <rFont val="Tahoma"/>
            <family val="2"/>
            <charset val="204"/>
          </rPr>
          <t>Пользователь Windows:</t>
        </r>
        <r>
          <rPr>
            <sz val="9"/>
            <color indexed="81"/>
            <rFont val="Tahoma"/>
            <family val="2"/>
            <charset val="204"/>
          </rPr>
          <t xml:space="preserve">
по весам</t>
        </r>
      </text>
    </comment>
    <comment ref="J108" authorId="1" shapeId="0" xr:uid="{00000000-0006-0000-0000-00000D000000}">
      <text>
        <r>
          <rPr>
            <b/>
            <sz val="9"/>
            <color indexed="81"/>
            <rFont val="Tahoma"/>
            <family val="2"/>
            <charset val="204"/>
          </rPr>
          <t>TSKDOB:</t>
        </r>
        <r>
          <rPr>
            <sz val="9"/>
            <color indexed="81"/>
            <rFont val="Tahoma"/>
            <family val="2"/>
            <charset val="204"/>
          </rPr>
          <t xml:space="preserve">
L- 10-11 м. </t>
        </r>
      </text>
    </comment>
    <comment ref="K108" authorId="1" shapeId="0" xr:uid="{00000000-0006-0000-0000-00000E000000}">
      <text>
        <r>
          <rPr>
            <b/>
            <sz val="9"/>
            <color indexed="81"/>
            <rFont val="Tahoma"/>
            <family val="2"/>
            <charset val="204"/>
          </rPr>
          <t>TSKDOB:</t>
        </r>
        <r>
          <rPr>
            <sz val="9"/>
            <color indexed="81"/>
            <rFont val="Tahoma"/>
            <family val="2"/>
            <charset val="204"/>
          </rPr>
          <t xml:space="preserve">
зелёнка </t>
        </r>
      </text>
    </comment>
    <comment ref="I124" authorId="1" shapeId="0" xr:uid="{00000000-0006-0000-0000-00000F000000}">
      <text>
        <r>
          <rPr>
            <b/>
            <sz val="9"/>
            <color indexed="81"/>
            <rFont val="Tahoma"/>
            <family val="2"/>
            <charset val="204"/>
          </rPr>
          <t>TSKDOB:</t>
        </r>
        <r>
          <rPr>
            <sz val="9"/>
            <color indexed="81"/>
            <rFont val="Tahoma"/>
            <family val="2"/>
            <charset val="204"/>
          </rPr>
          <t xml:space="preserve">
УТОЧНЯТЬ!!!!!</t>
        </r>
      </text>
    </comment>
    <comment ref="K178" authorId="1" shapeId="0" xr:uid="{00000000-0006-0000-0000-000010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t>
        </r>
      </text>
    </comment>
  </commentList>
</comments>
</file>

<file path=xl/sharedStrings.xml><?xml version="1.0" encoding="utf-8"?>
<sst xmlns="http://schemas.openxmlformats.org/spreadsheetml/2006/main" count="620" uniqueCount="263">
  <si>
    <t>№ п/п</t>
  </si>
  <si>
    <t>Вес, тн</t>
  </si>
  <si>
    <t>Характеристика труб/марка стали</t>
  </si>
  <si>
    <t>4 категория</t>
  </si>
  <si>
    <t>D</t>
  </si>
  <si>
    <t>ПЕРВОУРАЛЬСК</t>
  </si>
  <si>
    <t>АДЖАРСКАЯ</t>
  </si>
  <si>
    <t>7-7,7</t>
  </si>
  <si>
    <t>Новосинеглазово</t>
  </si>
  <si>
    <t>10,82/10,87/11,03</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</si>
  <si>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</si>
  <si>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</si>
  <si>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</si>
  <si>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</si>
  <si>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168-178</t>
  </si>
  <si>
    <t>СУРГУТ-БАРСОВО</t>
  </si>
  <si>
    <t>ДЛИНЫ ТРУБ</t>
  </si>
  <si>
    <t>ЦЕНА С НДС ЗА 1 ТОННУ</t>
  </si>
  <si>
    <t>ДЛИНА</t>
  </si>
  <si>
    <t>КОЛ-ВО</t>
  </si>
  <si>
    <t>КАТЕГОРИЯ</t>
  </si>
  <si>
    <t>СТЕНКА</t>
  </si>
  <si>
    <t>СКЛАД</t>
  </si>
  <si>
    <t>АСБЕСТ</t>
  </si>
  <si>
    <t xml:space="preserve">ПРОМЫШЛЕННАЯ </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</si>
  <si>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</si>
  <si>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</si>
  <si>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</si>
  <si>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</si>
  <si>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</si>
  <si>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</si>
  <si>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</si>
  <si>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</si>
  <si>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</si>
  <si>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2)  10 шт. 11,87/11,86/11,86/11,87/11,83/11,87/11,86/11,88/11,85/11,86  118,61 м. 3,115 т.
3) 10 шт.  11,95/11,88/11,89/11,56/11,87/11,63/11,95/11,95/11,64/11,85 118,17 м. 3,103 т.
4) 13 шт. 11,47/9,85/11,96/11,89/11,90/11,88/11,95/11,88/11,89/11,63/11,38/10,48/10,44 148,60 м. 3,903 т.</t>
  </si>
  <si>
    <t>11,99/12/11,99/11,89/12/11,88/11,88/10,98/11,89/12</t>
  </si>
  <si>
    <t>ТС 153-21-2007 
п/ш, с гратом 
ст. 22ГЮ</t>
  </si>
  <si>
    <t xml:space="preserve">5)10,40  </t>
  </si>
  <si>
    <t>7,3-8</t>
  </si>
  <si>
    <t>новая</t>
  </si>
  <si>
    <t>лежалая</t>
  </si>
  <si>
    <t xml:space="preserve">б.ш.,  ст. 09Г2С, фаска орбита </t>
  </si>
  <si>
    <t>с гратом
ТС 153-21-2007 
СТ. 20</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</si>
  <si>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</si>
  <si>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</si>
  <si>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</si>
  <si>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 xml:space="preserve">4,67
</t>
  </si>
  <si>
    <t xml:space="preserve"> </t>
  </si>
  <si>
    <t>3,66-вырез</t>
  </si>
  <si>
    <t xml:space="preserve"> по 6,05 м.</t>
  </si>
  <si>
    <t>11,80/9,84</t>
  </si>
  <si>
    <t>6,90-вырез</t>
  </si>
  <si>
    <t>4 (?)</t>
  </si>
  <si>
    <t>7,03/7,23</t>
  </si>
  <si>
    <t>0,46/0,55/0,56/0,55/0,30</t>
  </si>
  <si>
    <t>11,77/11,77/11,76/11,75/11,75/11,76/11,77/11,78/11,77</t>
  </si>
  <si>
    <t xml:space="preserve">8 комплектов БЫЛО
</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</si>
  <si>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</si>
  <si>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</si>
  <si>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</si>
  <si>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</si>
  <si>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</si>
  <si>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</si>
  <si>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</si>
  <si>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</si>
  <si>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стенка 7,3</t>
  </si>
  <si>
    <t xml:space="preserve">ГОСТ 8732-78 ц/т, cт. 20 </t>
  </si>
  <si>
    <t>ГОСТ 10704-91 10705-80 п/ш, cт. 09Г2С</t>
  </si>
  <si>
    <t>ГОСТ 10704-91 10705-80 ст. 22ГЮ
ТС 153-21-2007 гнутая</t>
  </si>
  <si>
    <t xml:space="preserve">ГОСТ 10704-91 10705-80 п/ш, cт . 20 </t>
  </si>
  <si>
    <t>ГОСТ 10704-91 10705-80 п/ш</t>
  </si>
  <si>
    <t xml:space="preserve">ГОСТ 8732-78 ц/т, cт . 20 </t>
  </si>
  <si>
    <t xml:space="preserve">ГОСТ 8732-78 ц/т, cт . 17Г1С </t>
  </si>
  <si>
    <t>ГОСТ 8732-78 ц/т, cт. 35</t>
  </si>
  <si>
    <t xml:space="preserve">ГОСТ 8732-78 ц/т
ст. 20 </t>
  </si>
  <si>
    <t>ГОСТ 31446-2017 Обсадная БТС</t>
  </si>
  <si>
    <t>ГОСТ 10704-91 10705-80 п/ш, снятый грат, гр. Д</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</si>
  <si>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</si>
  <si>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</si>
  <si>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</si>
  <si>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</si>
  <si>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</si>
  <si>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</si>
  <si>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</si>
  <si>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Обсадная ОТТМ,  R55</t>
  </si>
  <si>
    <t xml:space="preserve">Заготовка обсадная ГОСТ 31446-2017 гр.Р110 (М)
</t>
  </si>
  <si>
    <t>Обсадная ГОСТ 31446-2017 гр.Д 
ОТТГ 1 шт. кривая 0,440 т.</t>
  </si>
  <si>
    <t xml:space="preserve">ТС 153-21-2007, ст. L415
ГОСТ 10704-91 10705-80 </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</si>
  <si>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</si>
  <si>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</si>
  <si>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</si>
  <si>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</si>
  <si>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 xml:space="preserve">поп./ш., СТ. 3 СП ГОСТ 10706-76 
</t>
  </si>
  <si>
    <t>обсадная, "Д" ОТТМ</t>
  </si>
  <si>
    <t>10,54/11,80/10,91/11,33/11,38/11,30/11,90/11,79/11,31/11,63/10,95/11,58/11,26/10,67/11,17/11,30/11,50/11,43/11,30/11,31/11,83(11,85)/10,75/11,41/11,50/11,43/11,53/11,18/11,36/11,17/10,80/10,02/11,49/11,87/11,32/11,38/11,01/11,32/11,57/10,97/11,43/10,97/11,19/11,63/11,30/11,27/11,21/11,20</t>
  </si>
  <si>
    <t>обсадная, "Д" БТС</t>
  </si>
  <si>
    <t>обсадная, 
R-95/C 90 ТМК UP CWB</t>
  </si>
  <si>
    <t>обсадная  "Д" БТС</t>
  </si>
  <si>
    <t>11,36/11,88</t>
  </si>
  <si>
    <t>обсадная "Е" ОТТМ
1 шт. шовная ВМЗ</t>
  </si>
  <si>
    <t>п/ш, снятый грат, ст. K60
ГОСТ 10705-80</t>
  </si>
  <si>
    <t xml:space="preserve">п/ш, cнятый грат, ТС 153-21-2007 
СТ. 22ГЮ </t>
  </si>
  <si>
    <t xml:space="preserve">п/ш, cнятый грат, 
СТ. 20-КСХ </t>
  </si>
  <si>
    <t>п/ш, cнятый грат, ТС 153-21-2007 
СТ. 22ГЮ 
резьба с одной стороны</t>
  </si>
  <si>
    <t>п/ш</t>
  </si>
  <si>
    <t>ц/т, cт. 09Г2С</t>
  </si>
  <si>
    <t>ОТВОД 820Х18</t>
  </si>
  <si>
    <t>ОТВОД 820Х24</t>
  </si>
  <si>
    <t xml:space="preserve">0,770 т.
</t>
  </si>
  <si>
    <t>0,690 т.</t>
  </si>
  <si>
    <t xml:space="preserve">0,635 т. </t>
  </si>
  <si>
    <t>ОТВОД 1020Х28</t>
  </si>
  <si>
    <t>п/ш, два шва, СТ. 3СП5</t>
  </si>
  <si>
    <t>ТС 153-21-2007</t>
  </si>
  <si>
    <t>п/ш, cнятый грат,
ГОСТ 10705-80 
cталь 09Г2С, L415,  05ХГБ, K50, 20-КСХ</t>
  </si>
  <si>
    <t>ц/т, ЧТПЗ, 
ГОСТ 8732,  ст. 09Г2С?</t>
  </si>
  <si>
    <t>10,32кр./10,11/9,84/10,49б. /10,75б. /10,30/10,80б. /9,95/10,68/9,52/9,94/9,89/10,07кр./8,82/9,84/9,70кр./9,00кр./8,56кр./11,57/9,38кр.</t>
  </si>
  <si>
    <t>8,96/9,65 б.</t>
  </si>
  <si>
    <t>ц/т, без фасок</t>
  </si>
  <si>
    <t>ц/т</t>
  </si>
  <si>
    <t>10,35/10,32</t>
  </si>
  <si>
    <t xml:space="preserve"> п/ш, cнятый грат, ТС 153-21-2007 ст.22ГЮ</t>
  </si>
  <si>
    <t>CТ. 09Г2С, п.ш, 1 шов, тип 3, ВМЗ ТУ 24.20.21-1573-05757848-2016</t>
  </si>
  <si>
    <t xml:space="preserve"> "Д" ОТТМ</t>
  </si>
  <si>
    <t xml:space="preserve">  "K55" БТС</t>
  </si>
  <si>
    <t>"Д" ОТТМ</t>
  </si>
  <si>
    <t xml:space="preserve"> "Д" БТС</t>
  </si>
  <si>
    <t>CАМАРА</t>
  </si>
  <si>
    <t>CТ.05ХГБ, К 52 п.ш, 1 шов, тип 3, ВМЗ ТУ 24.20.21-172-05757848-2017</t>
  </si>
  <si>
    <t>п/ш, cнятый грат, ГОСТ 10705-80
cт. 09Г2С, L360,  20</t>
  </si>
  <si>
    <t>ц/т, ЧТПЗ, СТ.09Г2С</t>
  </si>
  <si>
    <t>п/ш, СТ. 09Г2С, ГОСТ 10705</t>
  </si>
  <si>
    <t>п/ш, cт. 20</t>
  </si>
  <si>
    <t>внутр.коррозия</t>
  </si>
  <si>
    <t>12,05/12,05</t>
  </si>
  <si>
    <t>10,92/9,86/11,25/11,06/11,24/11,69/11,15</t>
  </si>
  <si>
    <t>п/ш, снятый грат, ТС 153-21-2007,  ст. J55</t>
  </si>
  <si>
    <t>п/ш, фаска торцов.</t>
  </si>
  <si>
    <t>9,66/10,13/10,06/9,85/11,66/9,86/10/11,61/11,63/10,27/10,05/9,85</t>
  </si>
  <si>
    <r>
      <t>1 м.</t>
    </r>
    <r>
      <rPr>
        <b/>
        <sz val="8"/>
        <color indexed="8"/>
        <rFont val="Calibri"/>
        <family val="2"/>
        <charset val="204"/>
      </rPr>
      <t xml:space="preserve"> (трещина)</t>
    </r>
  </si>
  <si>
    <t>стальные электросварные, ст. 22ГЮ, ТС  153-21-2007</t>
  </si>
  <si>
    <t xml:space="preserve">п/ш, снятый грат, ст. 22ГЮ
ТС 153-21-2007
</t>
  </si>
  <si>
    <t>п/ш, снятый грат, ТС 153-21-2007, ст.22ГЮ</t>
  </si>
  <si>
    <t>11,63/11,71/11,67/11,57</t>
  </si>
  <si>
    <t>ВУС, CТ. К60</t>
  </si>
  <si>
    <t>п/ш, cнятый грат, ГОСТ 10705-80, 
ст. 09Г2С/ ст. К 52/ ст. 13ХФА</t>
  </si>
  <si>
    <t xml:space="preserve">5,60 - cт. 1ЗХФА
4,92 - ст. 20 
</t>
  </si>
  <si>
    <t xml:space="preserve">ТУ 1380-123-05757848-2014  СТ. 09Г2С </t>
  </si>
  <si>
    <t>п/ш, снятый грат,ГОСТ 10705-80 гр. Д, ГОСТ 10704-91 , ст.К60</t>
  </si>
  <si>
    <t>10,41/10,52/10,49</t>
  </si>
  <si>
    <t>п/ш, снятый грат, ГОСТ 10705-80 гр. Д, ГОСТ 10704-91 
ст. 20, К 56, 13ХФА, K50</t>
  </si>
  <si>
    <t>ГОСТ 10704-91 10705-80 п/ш, ст. 10  гнутая</t>
  </si>
  <si>
    <t>5,4-грунт снаружи (?)</t>
  </si>
  <si>
    <t xml:space="preserve">11,08/11,27/11,03/10,85 </t>
  </si>
  <si>
    <r>
      <t xml:space="preserve">3. 37 шт. 363,21 м. 4,180 т. В 
4.20  шт.  166,41 м. </t>
    </r>
    <r>
      <rPr>
        <sz val="7"/>
        <color rgb="FFC00000"/>
        <rFont val="Calibri"/>
        <family val="2"/>
        <charset val="204"/>
      </rPr>
      <t>2,240 т.</t>
    </r>
    <r>
      <rPr>
        <sz val="7"/>
        <color indexed="8"/>
        <rFont val="Calibri"/>
        <family val="2"/>
        <charset val="204"/>
      </rPr>
      <t xml:space="preserve"> (из пачки  35 шт. 344,91 м. 3,965 т. В)
5. 37 тшт. 364,94 м. 4,200 т. В </t>
    </r>
  </si>
  <si>
    <t>11,33
11,35/11,47/11,61/11,34/11,09/11,60/11,39/11,36/11,42/11,60/11,34/11,34/11,35/11,35/11,61- ст. 13ХФА</t>
  </si>
  <si>
    <t>11,45/11,61</t>
  </si>
  <si>
    <t xml:space="preserve">11,61/11,61/11,08 </t>
  </si>
  <si>
    <t>11,62/11,59/11,65  СТ.10Г2ФБ
11,85/11,86  СТ. К56</t>
  </si>
  <si>
    <t>1 шов, ВУС, ТУ 14-8-16-2001 СТ. 10Г2ФБ</t>
  </si>
  <si>
    <t>п/ш,  тип 3, ТС 153-11-2002-05-15 СТ. К 60</t>
  </si>
  <si>
    <t>11,29/11,42/11,12/11,29/9,78 ст.J55
11,38/11,69/11,47 ст. 22ГЮ
11,59/11,46/11,69/11,53 ст. К52</t>
  </si>
  <si>
    <t>10,36/11,66/10,47/10,77</t>
  </si>
  <si>
    <t>п/ш, cнятый грат, торц.фаска, ст.J55, ст. 22ГЮ, ст. К52 ТС 153-21-2007</t>
  </si>
  <si>
    <t xml:space="preserve">7 шт.  4,660 т. 
7 шт.  4,640 т. 
7 шт.  4,645 т. 
7 шт.  4,635 т. 
2 шт.  1,260 т. </t>
  </si>
  <si>
    <t>12,08/12,18</t>
  </si>
  <si>
    <t xml:space="preserve">
3. 57,49 м. 5 шт. 2,008 т.  
7. 103,66 м. 9 шт. 3,620 т.  
</t>
  </si>
  <si>
    <t>п/ш, ТС 153-21-2007,  
ст. J55</t>
  </si>
  <si>
    <t>п/ш, ТС 153-21-2007, ст.22ГЮ</t>
  </si>
  <si>
    <t>1. 381,80 м. 37 шт. 3,515 т.
2. 380,05 м. 37 шт. 3,494 т.
3. 380,35 м. 37 шт. 3,496 т.
4. 380,75 м. 37 шт. 3,500 т.
5. 381,94 м. 37 шт. 3,515 т.
6. 377,67 м. 37 шт. 3,473 т.</t>
  </si>
  <si>
    <t>6,70-рез.</t>
  </si>
  <si>
    <t>11,68/9,65</t>
  </si>
  <si>
    <t>12,08/12,08/12,07/11,88/11,73/12,05/12,16/12,05/12,06/12,07/11,70/11,32рез.</t>
  </si>
  <si>
    <t>обсадная, P110, ТМК</t>
  </si>
  <si>
    <t>11,69/12,13/11,37/11,80/10,87/12,10/11,57/11,70/11,90/11,43/12,17/11,78/11,87/11,35/11,14/11,20/12,12/12,02/11,89/12,02/11,54/11,68/
12,12/12,17/11,87/11,67/11,38/11,42/12,21/11,97/11,73/12,12/11,70/12,02/12,06/12,22/12,21/11,59/12,19/11,71/12,26/11,84/10,85/11,40</t>
  </si>
  <si>
    <t>10,51/11,19/11,63/11,30/12,11/11,89/12,02/12,10/11,63/11,18/11,89/11,67/11,28/11,67/11,67/11,74/11,98/11,98/11,87/11,85</t>
  </si>
  <si>
    <t>п/ш, снятый грат, ГОСТ 10705-80</t>
  </si>
  <si>
    <t xml:space="preserve">п/ш, снятый грат, ТС 153-21-2007, ст.22ГЮ, изгиб 
</t>
  </si>
  <si>
    <t xml:space="preserve">30 шт. 2,880 т.
26 шт. 2,490 т. 
37 шт. 3,535 т.
26 шт. 2,445 т.
25 шт. 2,400 т.
37 шт. 3,520 т. 
37 шт. 3,555 т. </t>
  </si>
  <si>
    <t xml:space="preserve">1. 351,68 м. 37 шт. 3,228 т.
3. 352,21 м. 37 шт. 3,232 т.
4. 9,46/9,36  2 шт. 0,172 т. (*из  пачки 378,62 м. 37 шт. 3,480 т.)
</t>
  </si>
  <si>
    <t>обсадная, 
 P -110 TMK FMC 
  TMK FMC  UP Q -135
 TMK FMC  UP Q -125</t>
  </si>
  <si>
    <t>10,235 т. P -110 TMK FMC 
3,704 т.  TMK FMC  UP Q -135
7,960 т.  TMK FMC  UP Q -125</t>
  </si>
  <si>
    <t>11,68/11,68/11,68/11,67/11,53/11,67/11,39/11,67/11,64</t>
  </si>
  <si>
    <t>5 шт. 57,50 м. 2,009 т.
8 шт. 94,37 м. 3,296 т.
7 шт. 81,89 м. 2,860 т.
10 шт. 118,07 м. 4,124 т.
10 шт. 116,87 м. 4,080 т.
10 шт. 116,98 м. 4,085 т.</t>
  </si>
  <si>
    <t xml:space="preserve">10 шт. 117,21 м. 4,095 т.
10 шт. 116,83 м. 4,082 т.
10 шт. 117,70 м. 4,110 т.
10 шт. 116,86 м. 4,080 т.
10 шт. 117,75 м. 4,113 т.
</t>
  </si>
  <si>
    <t>11,67/11,55/11,55/11,50/11,67/11,39/11,44/11,66/11,44/11,56/11,65/11,54/11,56/11,68/11,56/11,40/11,56/11,53</t>
  </si>
  <si>
    <t>11,67/11,43/11,67/11,43/11,67</t>
  </si>
  <si>
    <t>11,55/11,58/11,50/11,66/11,38/11,52/11,67/11,67/11,68/11,67/11,68/11,55/11,68/11,51/11,29/11,54/11,27/11,54/11,67/11,54/11,54/11,67/11,68/11,67/11,67/11,38/11,54/11,69/11,67/11,58/11,51</t>
  </si>
  <si>
    <t>11,52/11,60/11,66/11,40</t>
  </si>
  <si>
    <t>11,55/11,67/11,55/11,55/11,44/11,44/11,56/11,55</t>
  </si>
  <si>
    <t xml:space="preserve"> грат, трещина 
п/ш, ТС 153-21-2007 ст.22ГЮ</t>
  </si>
  <si>
    <t>11,70/11,70/11,65/11,45</t>
  </si>
  <si>
    <t>7,3-8,9</t>
  </si>
  <si>
    <t>11,65/11,25/11,20</t>
  </si>
  <si>
    <t>11,51/11,51/11,38/11,47/11,40</t>
  </si>
  <si>
    <t>обсадная, ТМК UP  CWB</t>
  </si>
  <si>
    <t>0,962 т. /0,926 т./0,942 т.</t>
  </si>
  <si>
    <t>обсадная, ОТТМ</t>
  </si>
  <si>
    <t>обсадная  "Д" БТС, бш (cинара)</t>
  </si>
  <si>
    <t>обсадная, ГОСТ 63280 ОТТМ "Е"</t>
  </si>
  <si>
    <t>обсадная, ГОСТ  63280 ОТТМ "Е"</t>
  </si>
  <si>
    <t>6,75/9,33/8,60/5,31</t>
  </si>
  <si>
    <t xml:space="preserve"> п/ш, снятый грат, ст. 22ГЮ
ТС 153-21-2007</t>
  </si>
  <si>
    <t xml:space="preserve">11,65 ст. 17Г1СУ
</t>
  </si>
  <si>
    <t>11,30*</t>
  </si>
  <si>
    <r>
      <t xml:space="preserve">ГОСТ 10704-91 10705-80 
ст. 22 ГЮ
ТС 153-21-2007
</t>
    </r>
    <r>
      <rPr>
        <b/>
        <sz val="6"/>
        <color rgb="FFC00000"/>
        <rFont val="Calibri"/>
        <family val="2"/>
        <charset val="204"/>
      </rPr>
      <t xml:space="preserve">
</t>
    </r>
  </si>
  <si>
    <t>ГОСТ 31446-2017 Обсадная ОТТМ, гр. Д</t>
  </si>
  <si>
    <t>ОТТМ</t>
  </si>
  <si>
    <t>4,52 (*остаток от 5,37)</t>
  </si>
  <si>
    <t>п/ш, СТ.09Г2С, ГОСТ 10705-80</t>
  </si>
  <si>
    <t xml:space="preserve"> ТС 153-21-2007 
ст. 22ГЮ
брак
</t>
  </si>
  <si>
    <t>11,62/11,62/11,63/11,63/11,62/11,64/11,64/11,63/11,63</t>
  </si>
  <si>
    <t>11,74/12,09/12/12,06/11,98/12,09/12,13/12,14/12,23/12,08/12,07/12,06/12,15/12,06/12,09/12,05/11,41/11,63/12,19/12,07/12,07/12,07</t>
  </si>
  <si>
    <t xml:space="preserve">
2 шт. 23,09 м.ст. К-55 
</t>
  </si>
  <si>
    <t xml:space="preserve">ГОСТ 10704-91 10705-80 ст. 
ТС 153-21-2007
</t>
  </si>
  <si>
    <t xml:space="preserve">
5. 2 шт. 23,25 м. 0,286 т. (*из пачки  279,19 м. 3,437 т.)
</t>
  </si>
  <si>
    <r>
      <t xml:space="preserve">9,40/9,22/11,45 </t>
    </r>
    <r>
      <rPr>
        <b/>
        <sz val="8"/>
        <color theme="1"/>
        <rFont val="Calibri"/>
        <family val="2"/>
        <charset val="204"/>
      </rPr>
      <t>ст. К56</t>
    </r>
    <r>
      <rPr>
        <sz val="8"/>
        <color theme="1"/>
        <rFont val="Calibri"/>
        <family val="2"/>
        <charset val="204"/>
      </rPr>
      <t xml:space="preserve">
8,08/11,43/11,53/8,05/11,35/11,68/11,57/11,53/11,68 </t>
    </r>
    <r>
      <rPr>
        <b/>
        <sz val="8"/>
        <color theme="1"/>
        <rFont val="Calibri"/>
        <family val="2"/>
        <charset val="204"/>
      </rPr>
      <t>СТ.13ХФА</t>
    </r>
    <r>
      <rPr>
        <sz val="8"/>
        <color theme="1"/>
        <rFont val="Calibri"/>
        <family val="2"/>
        <charset val="204"/>
      </rPr>
      <t xml:space="preserve">
9,57/9,58 </t>
    </r>
    <r>
      <rPr>
        <b/>
        <sz val="8"/>
        <color theme="1"/>
        <rFont val="Calibri"/>
        <family val="2"/>
        <charset val="204"/>
      </rPr>
      <t>СТ.20</t>
    </r>
    <r>
      <rPr>
        <sz val="8"/>
        <color theme="1"/>
        <rFont val="Calibri"/>
        <family val="2"/>
        <charset val="204"/>
      </rPr>
      <t xml:space="preserve">
</t>
    </r>
  </si>
  <si>
    <t>ГОСТ 10704-91 10705-80 п/ш, снятый грат, гр. Д СТ.13ХФА</t>
  </si>
  <si>
    <t>п/ш, снятый грат, ГОСТ 10705-80
CТ. К52, СТ.13ХФА, CТ.05ХГБ, СТ.092ГС</t>
  </si>
  <si>
    <t xml:space="preserve">1. 83,31 м. 7 шт. 3,848 т. 
</t>
  </si>
  <si>
    <r>
      <t>11,99/11,84/9,89/11,91/11,98/10,99/9,89/11,90/11,43/10,97/11,99/12,01/11,99/11,89/9,74/9,60/11,72/9,90/11,49/9,90/9,90/9,90/9,90/9,90/11,99/11,99/11,53/11,89/11,98/11,56/11,91/9,89/10,71</t>
    </r>
    <r>
      <rPr>
        <sz val="8"/>
        <color rgb="FFC00000"/>
        <rFont val="Calibri"/>
        <family val="2"/>
        <charset val="204"/>
      </rPr>
      <t>(11,21)</t>
    </r>
    <r>
      <rPr>
        <sz val="8"/>
        <color indexed="8"/>
        <rFont val="Calibri"/>
        <family val="2"/>
        <charset val="204"/>
      </rPr>
      <t>/11,54/11,90/9,94/
9,98/9,90/9,90-</t>
    </r>
    <r>
      <rPr>
        <b/>
        <sz val="8"/>
        <color indexed="8"/>
        <rFont val="Calibri"/>
        <family val="2"/>
        <charset val="204"/>
      </rPr>
      <t>с резьбой</t>
    </r>
  </si>
  <si>
    <t>8,64/8,62</t>
  </si>
  <si>
    <r>
      <t xml:space="preserve">10,74/11,20/11,58/11,69/11,54/11,19/11,59/11,25/11,39/11,26/10,75/11,63/11,61/11,67/11,45 </t>
    </r>
    <r>
      <rPr>
        <b/>
        <sz val="8"/>
        <color theme="1"/>
        <rFont val="Calibri"/>
        <family val="2"/>
        <charset val="204"/>
        <scheme val="minor"/>
      </rPr>
      <t>СТ. К 52</t>
    </r>
    <r>
      <rPr>
        <sz val="8"/>
        <color theme="1"/>
        <rFont val="Calibri"/>
        <family val="2"/>
        <charset val="204"/>
        <scheme val="minor"/>
      </rPr>
      <t xml:space="preserve">
11,42</t>
    </r>
    <r>
      <rPr>
        <b/>
        <sz val="8"/>
        <color theme="1"/>
        <rFont val="Calibri"/>
        <family val="2"/>
        <charset val="204"/>
        <scheme val="minor"/>
      </rPr>
      <t xml:space="preserve"> CТ.13ХФА</t>
    </r>
    <r>
      <rPr>
        <sz val="8"/>
        <color theme="1"/>
        <rFont val="Calibri"/>
        <family val="2"/>
        <charset val="204"/>
        <scheme val="minor"/>
      </rPr>
      <t xml:space="preserve">
11,42/11,64</t>
    </r>
    <r>
      <rPr>
        <b/>
        <sz val="8"/>
        <color theme="1"/>
        <rFont val="Calibri"/>
        <family val="2"/>
        <charset val="204"/>
        <scheme val="minor"/>
      </rPr>
      <t xml:space="preserve"> СТ.05ХГБ</t>
    </r>
    <r>
      <rPr>
        <sz val="8"/>
        <color theme="1"/>
        <rFont val="Calibri"/>
        <family val="2"/>
        <charset val="204"/>
        <scheme val="minor"/>
      </rPr>
      <t xml:space="preserve">
</t>
    </r>
  </si>
  <si>
    <t>1. 376,97 м. 37 шт. 3,465 т.
2. 25 шт. 254,90 м. 2,342 т. (*из пачки 380,21 м. 37 шт. 3,478 т.)
3. 379,08 м. 37 шт. 3,468 т.
4. 392,41 м. 38 шт. 3,609 т.
5. 381,84 м. 37 шт. 3,515 т.
6. 380,83 м. 37 шт. 3,501 т.</t>
  </si>
  <si>
    <t xml:space="preserve">11,35/11,45/11,48/11,68/11,68/11,68/11,39 </t>
  </si>
  <si>
    <t>п/ш, снятый грат, cт. 09Г2С, ВМЗ</t>
  </si>
  <si>
    <t>R55 БТС</t>
  </si>
  <si>
    <t>2. 81,64 м. 7 шт. 2,851 т.
3. 142,17 м. 12 шт. 4,966 т.
4. 118,20 м. 10 шт. 4,129 т.
5. 117,26 м. 10 шт. 4,095 т.
6. 69,28 м. 6 шт. 2,419 т.
7. 80,62 м. 7 шт. 2,814 т.
8. 92,36 м. 8 шт. 3,227 т.
9. 114,42 м. 10 шт. 3,996 т.
10. 45,82 м. 4 шт. 1,600 т.
11. 59,18 м. 5 шт. 2,067 т.
12. 58,59 м. 5 шт. 2,048 т.
13. 93,09 м. 8 шт. 3,251 т.</t>
  </si>
  <si>
    <t xml:space="preserve"> п/ш, с гратом, ТС 153-21-2007 ст.22ГЮ</t>
  </si>
  <si>
    <t xml:space="preserve">2. 381,92 м. 37 шт. 3,516 т.
3. 381,95 м. 37 шт. 3,517 т.
4. 380,64 м. 37 шт. 3,498 т.
</t>
  </si>
  <si>
    <t>1. 378,22 м. 37 шт. 3,476 т.
2. 382,02 м. 37 шт. 3,517 т.
3. 375,11 м. 37 шт. 3,446 т.
4. 382,02 м. 37 шт. 3,515 т.
6. 378,87 м. 37 шт. 3,482 т.</t>
  </si>
  <si>
    <t>обсадная, б/ш, Е, БТС</t>
  </si>
  <si>
    <r>
      <t xml:space="preserve">11,57/11,54/11,56/11,15/10,67/10,47/11,67/11,28/11,31/11,67/11,68/11,68/11,53/11,68/11,68/11,68/10,02 </t>
    </r>
    <r>
      <rPr>
        <b/>
        <sz val="8"/>
        <color theme="1"/>
        <rFont val="Calibri"/>
        <family val="2"/>
        <charset val="204"/>
        <scheme val="minor"/>
      </rPr>
      <t>cт. 20КСХ</t>
    </r>
    <r>
      <rPr>
        <sz val="8"/>
        <color theme="1"/>
        <rFont val="Calibri"/>
        <family val="2"/>
        <charset val="204"/>
        <scheme val="minor"/>
      </rPr>
      <t xml:space="preserve">
11,48</t>
    </r>
    <r>
      <rPr>
        <b/>
        <sz val="8"/>
        <color theme="1"/>
        <rFont val="Calibri"/>
        <family val="2"/>
        <charset val="204"/>
        <scheme val="minor"/>
      </rPr>
      <t xml:space="preserve"> cт. 13ХФА</t>
    </r>
    <r>
      <rPr>
        <sz val="8"/>
        <color theme="1"/>
        <rFont val="Calibri"/>
        <family val="2"/>
        <charset val="204"/>
        <scheme val="minor"/>
      </rPr>
      <t xml:space="preserve">
11,68/11,59/11,34/10,86/11,68/11,69 </t>
    </r>
    <r>
      <rPr>
        <b/>
        <sz val="8"/>
        <color theme="1"/>
        <rFont val="Calibri"/>
        <family val="2"/>
        <charset val="204"/>
        <scheme val="minor"/>
      </rPr>
      <t>ст.К52</t>
    </r>
    <r>
      <rPr>
        <sz val="8"/>
        <color theme="1"/>
        <rFont val="Calibri"/>
        <family val="2"/>
        <charset val="204"/>
        <scheme val="minor"/>
      </rPr>
      <t xml:space="preserve">
11 </t>
    </r>
    <r>
      <rPr>
        <b/>
        <sz val="8"/>
        <color theme="1"/>
        <rFont val="Calibri"/>
        <family val="2"/>
        <charset val="204"/>
        <scheme val="minor"/>
      </rPr>
      <t>ст.20</t>
    </r>
    <r>
      <rPr>
        <sz val="8"/>
        <color theme="1"/>
        <rFont val="Calibri"/>
        <family val="2"/>
        <charset val="204"/>
        <scheme val="minor"/>
      </rPr>
      <t xml:space="preserve">
11,77 </t>
    </r>
    <r>
      <rPr>
        <b/>
        <sz val="8"/>
        <color theme="1"/>
        <rFont val="Calibri"/>
        <family val="2"/>
        <charset val="204"/>
        <scheme val="minor"/>
      </rPr>
      <t>ст.К48</t>
    </r>
    <r>
      <rPr>
        <sz val="8"/>
        <color theme="1"/>
        <rFont val="Calibri"/>
        <family val="2"/>
        <charset val="204"/>
        <scheme val="minor"/>
      </rPr>
      <t xml:space="preserve">
9,89/10,73 </t>
    </r>
    <r>
      <rPr>
        <b/>
        <sz val="8"/>
        <color theme="1"/>
        <rFont val="Calibri"/>
        <family val="2"/>
        <charset val="204"/>
        <scheme val="minor"/>
      </rPr>
      <t>ст.20ЮЧ</t>
    </r>
  </si>
  <si>
    <t xml:space="preserve">1. 15 шт. 166,14 м. 2,543 Т.  (*.из пачки  258,03 м. 3,919 Т.)
2. 24 шт. 283,47 м. 4,315 Т. 
3. 24 шт. 286,65 м. 4,362 Т. 
4. 24 шт. 238,42 м. 3,621 Т. 
</t>
  </si>
  <si>
    <t>18 шт. 206,15 м. 3,293 т.</t>
  </si>
  <si>
    <t>п/ш, снятый грат, ст. 22ГЮ, ТС 153-21-2007</t>
  </si>
  <si>
    <t>11,24/11,28</t>
  </si>
  <si>
    <t>п/ш, снятый грат, 
ст. К56, ГОСТ 10705-80</t>
  </si>
  <si>
    <t>п/ш, снятый грат, ГОСТ 10705-80 
 СТ. К42, CТ.09Г2С, CТ. К52</t>
  </si>
  <si>
    <t xml:space="preserve">11,67 0,244 Т. 
16 шт. 185,12 м.3,872 т. </t>
  </si>
  <si>
    <t>11,02/10,88/11,21/11,48/11,27/11,26/11,40/11,40/11,21</t>
  </si>
  <si>
    <t xml:space="preserve">11,68/11,63/10,98/10,94 ст. К 60
9,77/11,58
11,48 ст.К52
</t>
  </si>
  <si>
    <t xml:space="preserve">11,55/11,53/11,61/11,55/11,60/11,69/11,49/11,39/11,42/11,61/11,43/11,33/11,05/11,31/11,38/11,37/10,82/10,45/11,37/11,36/9,76/10,57/10,93/11,62/11,68/11,68/11,50/11,55/11,56/9,37/9,26/8,27/9,22/11,55/11,68/11,35/11,48/11,45/11,67/11,54/11,66/11,37/11,58/11,68/11,60/11,68/11,68/11,57/11,50/11,67/11,33/11,66/11,41/11,67/11,68/11,36/11,67/11,66/11,68/11,56/11,68/11,54/11,68/11,67/11,66/11,68/11,67 </t>
  </si>
  <si>
    <r>
      <t xml:space="preserve">10,68/11,52/10,90/9,92/11,68 </t>
    </r>
    <r>
      <rPr>
        <b/>
        <sz val="8"/>
        <color indexed="8"/>
        <rFont val="Calibri"/>
        <family val="2"/>
        <charset val="204"/>
      </rPr>
      <t xml:space="preserve"> СТ.20</t>
    </r>
    <r>
      <rPr>
        <sz val="8"/>
        <color indexed="8"/>
        <rFont val="Calibri"/>
        <family val="2"/>
        <charset val="204"/>
      </rPr>
      <t xml:space="preserve">
11,63/10,16/11,18/11,43/11,43/11,27 </t>
    </r>
    <r>
      <rPr>
        <b/>
        <sz val="8"/>
        <color indexed="8"/>
        <rFont val="Calibri"/>
        <family val="2"/>
        <charset val="204"/>
      </rPr>
      <t xml:space="preserve"> СТ.К56</t>
    </r>
    <r>
      <rPr>
        <sz val="8"/>
        <color indexed="8"/>
        <rFont val="Calibri"/>
        <family val="2"/>
        <charset val="204"/>
      </rPr>
      <t xml:space="preserve">
11,76/11,44/11,44/11,44/11,45  </t>
    </r>
    <r>
      <rPr>
        <b/>
        <sz val="8"/>
        <color indexed="8"/>
        <rFont val="Calibri"/>
        <family val="2"/>
        <charset val="204"/>
      </rPr>
      <t>СТ.L360</t>
    </r>
    <r>
      <rPr>
        <sz val="8"/>
        <color indexed="8"/>
        <rFont val="Calibri"/>
        <family val="2"/>
        <charset val="204"/>
      </rPr>
      <t xml:space="preserve">
</t>
    </r>
  </si>
  <si>
    <t>п/ш, снятый грат, ГОСТ 10705-80 
СТ. K42, CТ.05ХГБ, СТ. К52, CТ.09Г2С, C13ХФА, CТ.20</t>
  </si>
  <si>
    <t xml:space="preserve">1. 125,02 м. 11 шт. 3,617 т. 
2. 120,15 м. 10 шт. 3,476 т. 
3. 56,46 м. 5 шт. 1,632 т. 
4. 138,50 м. 12 шт. 4,005 т. 
5. 132,17 м. 11 шт. 3,824 т. 
6. 58,16 м. 5 шт. 1,682 т. 
7. 105,24 м. 9 шт. 3,043 т. </t>
  </si>
  <si>
    <t>11,64/11,64  Ст. К 50</t>
  </si>
  <si>
    <t xml:space="preserve"> п/ш, cнятый грат</t>
  </si>
  <si>
    <t xml:space="preserve">1. 22,96 м. 2 шт. 1,062 т. 
3. 59,65 м. 5 шт. 2,755 Т. (* 3,859 т. )
</t>
  </si>
  <si>
    <t xml:space="preserve">
11,31/12,05/12</t>
  </si>
  <si>
    <t xml:space="preserve">СТ. 22ГЮ, С ГРАТОМ </t>
  </si>
  <si>
    <t xml:space="preserve">1. 12 шт. 143,20 м. 4,521 т.
2. 11 шт.132,29 м. 4,174 т. </t>
  </si>
  <si>
    <t>1. 12 шт. 143,20 м. 4,521 т. 
2. 11 шт. 132,29 м. 4,174 т.</t>
  </si>
  <si>
    <t xml:space="preserve"> п/ш,  c гратом , ТС 153-21-2007 ст. 22ГЮ</t>
  </si>
  <si>
    <t xml:space="preserve">
5 шт. 2,832 т. брак
4 шт. 46,69 м. 2,156 т.
4 шт. 46,16 м . 2,132 т.
1 шт. 11,68 м. 0,540 т. </t>
  </si>
  <si>
    <r>
      <t xml:space="preserve">11,65/11,66/11,57/11,66  </t>
    </r>
    <r>
      <rPr>
        <b/>
        <sz val="8"/>
        <color theme="1"/>
        <rFont val="Calibri"/>
        <family val="2"/>
        <charset val="204"/>
      </rPr>
      <t xml:space="preserve">ст. 20КСХ </t>
    </r>
    <r>
      <rPr>
        <sz val="8"/>
        <color theme="1"/>
        <rFont val="Calibri"/>
        <family val="2"/>
        <charset val="204"/>
      </rPr>
      <t xml:space="preserve">
11,55 </t>
    </r>
    <r>
      <rPr>
        <b/>
        <sz val="8"/>
        <color theme="1"/>
        <rFont val="Calibri"/>
        <family val="2"/>
        <charset val="204"/>
      </rPr>
      <t>ст. 20</t>
    </r>
    <r>
      <rPr>
        <sz val="8"/>
        <color theme="1"/>
        <rFont val="Calibri"/>
        <family val="2"/>
        <charset val="204"/>
      </rPr>
      <t xml:space="preserve">
11,67/11,67
11,48 </t>
    </r>
    <r>
      <rPr>
        <b/>
        <sz val="8"/>
        <color theme="1"/>
        <rFont val="Calibri"/>
        <family val="2"/>
        <charset val="204"/>
      </rPr>
      <t>ст.13ХФА</t>
    </r>
    <r>
      <rPr>
        <sz val="8"/>
        <color theme="1"/>
        <rFont val="Calibri"/>
        <family val="2"/>
        <charset val="204"/>
      </rPr>
      <t xml:space="preserve">
11,66 </t>
    </r>
    <r>
      <rPr>
        <b/>
        <sz val="8"/>
        <color theme="1"/>
        <rFont val="Calibri"/>
        <family val="2"/>
        <charset val="204"/>
      </rPr>
      <t>cт. 09г2с</t>
    </r>
    <r>
      <rPr>
        <sz val="8"/>
        <color theme="1"/>
        <rFont val="Calibri"/>
        <family val="2"/>
        <charset val="204"/>
      </rPr>
      <t xml:space="preserve">
11,65 </t>
    </r>
    <r>
      <rPr>
        <b/>
        <sz val="8"/>
        <color theme="1"/>
        <rFont val="Calibri"/>
        <family val="2"/>
        <charset val="204"/>
      </rPr>
      <t>ст. 09гсф</t>
    </r>
  </si>
  <si>
    <t xml:space="preserve">п/ш, cнятый грат, ГОСТ 10705-80 </t>
  </si>
  <si>
    <r>
      <t xml:space="preserve">11,28/11,23/11,23/11,18/11,24/11,23/11,66/11,17/11,78/11,32/11,18/10,58/10,47 </t>
    </r>
    <r>
      <rPr>
        <b/>
        <sz val="8"/>
        <color theme="1"/>
        <rFont val="Calibri"/>
        <family val="2"/>
        <charset val="204"/>
      </rPr>
      <t>СТ.К 42</t>
    </r>
    <r>
      <rPr>
        <sz val="8"/>
        <color theme="1"/>
        <rFont val="Calibri"/>
        <family val="2"/>
        <charset val="204"/>
      </rPr>
      <t xml:space="preserve">
12,05/10,14/10,13/10,14/11,69*грат 1м./10,15/11,62/11,15</t>
    </r>
    <r>
      <rPr>
        <b/>
        <sz val="8"/>
        <color theme="1"/>
        <rFont val="Calibri"/>
        <family val="2"/>
        <charset val="204"/>
      </rPr>
      <t xml:space="preserve"> CТ.09Г2С</t>
    </r>
    <r>
      <rPr>
        <sz val="8"/>
        <color theme="1"/>
        <rFont val="Calibri"/>
        <family val="2"/>
        <charset val="204"/>
      </rPr>
      <t xml:space="preserve">
11,70 </t>
    </r>
    <r>
      <rPr>
        <b/>
        <sz val="8"/>
        <color theme="1"/>
        <rFont val="Calibri"/>
        <family val="2"/>
        <charset val="204"/>
      </rPr>
      <t>СТ.К52</t>
    </r>
    <r>
      <rPr>
        <sz val="8"/>
        <color theme="1"/>
        <rFont val="Calibri"/>
        <family val="2"/>
        <charset val="204"/>
      </rPr>
      <t xml:space="preserve">
11,48/11,39/11,39 </t>
    </r>
    <r>
      <rPr>
        <b/>
        <sz val="8"/>
        <color theme="1"/>
        <rFont val="Calibri"/>
        <family val="2"/>
        <charset val="204"/>
      </rPr>
      <t>CТ.05ХГБ</t>
    </r>
    <r>
      <rPr>
        <sz val="8"/>
        <color theme="1"/>
        <rFont val="Calibri"/>
        <family val="2"/>
        <charset val="204"/>
      </rPr>
      <t xml:space="preserve">
11,46/11,43 </t>
    </r>
    <r>
      <rPr>
        <b/>
        <sz val="8"/>
        <color theme="1"/>
        <rFont val="Calibri"/>
        <family val="2"/>
        <charset val="204"/>
      </rPr>
      <t>CТ.13ХФА</t>
    </r>
    <r>
      <rPr>
        <sz val="8"/>
        <color theme="1"/>
        <rFont val="Calibri"/>
        <family val="2"/>
        <charset val="204"/>
      </rPr>
      <t xml:space="preserve">
10,09/10,36 </t>
    </r>
    <r>
      <rPr>
        <b/>
        <sz val="8"/>
        <color theme="1"/>
        <rFont val="Calibri"/>
        <family val="2"/>
        <charset val="204"/>
      </rPr>
      <t>СТ.20</t>
    </r>
  </si>
  <si>
    <r>
      <t>9,14/9,77/10,14</t>
    </r>
    <r>
      <rPr>
        <b/>
        <sz val="8"/>
        <color theme="1"/>
        <rFont val="Calibri"/>
        <family val="2"/>
        <charset val="204"/>
      </rPr>
      <t xml:space="preserve"> CТ. 09Г2С</t>
    </r>
    <r>
      <rPr>
        <sz val="8"/>
        <color theme="1"/>
        <rFont val="Calibri"/>
        <family val="2"/>
        <charset val="204"/>
      </rPr>
      <t xml:space="preserve">
</t>
    </r>
    <r>
      <rPr>
        <sz val="8"/>
        <color theme="1"/>
        <rFont val="Calibri"/>
        <family val="2"/>
        <charset val="204"/>
      </rPr>
      <t xml:space="preserve">11,66/11,65/11,28/10,53/10,47/11,20/11,18/11,18/11,18/11,19/11,20/11,31/11,34/11,28/11,27/11,24/11,28/11,28/11,28/11,28/11,65 </t>
    </r>
    <r>
      <rPr>
        <b/>
        <sz val="8"/>
        <color theme="1"/>
        <rFont val="Calibri"/>
        <family val="2"/>
        <charset val="204"/>
      </rPr>
      <t>CТ.К42</t>
    </r>
  </si>
  <si>
    <r>
      <t>11,66/11,47/11,41/11,40/11,64/11,69/11,45/11,37/11,67/11,22/11,67/11,67/11,46/11,63/10,55/11,43/9,67/11,51/10,09/11,66/10,29/9,70/10,51/9,77/10,65/11,65/11,58/9,97/10,40/10,37/9,79/9,90/11,64</t>
    </r>
    <r>
      <rPr>
        <b/>
        <sz val="8"/>
        <color theme="1"/>
        <rFont val="Calibri"/>
        <family val="2"/>
        <charset val="204"/>
      </rPr>
      <t xml:space="preserve"> CТ. 20КСХ </t>
    </r>
    <r>
      <rPr>
        <sz val="8"/>
        <color theme="1"/>
        <rFont val="Calibri"/>
        <family val="2"/>
        <charset val="204"/>
      </rPr>
      <t xml:space="preserve">
11,47 </t>
    </r>
    <r>
      <rPr>
        <b/>
        <sz val="8"/>
        <color theme="1"/>
        <rFont val="Calibri"/>
        <family val="2"/>
        <charset val="204"/>
      </rPr>
      <t>CТ.13ХФА</t>
    </r>
    <r>
      <rPr>
        <sz val="8"/>
        <color theme="1"/>
        <rFont val="Calibri"/>
        <family val="2"/>
        <charset val="204"/>
      </rPr>
      <t xml:space="preserve">
11,63</t>
    </r>
    <r>
      <rPr>
        <b/>
        <sz val="8"/>
        <color theme="1"/>
        <rFont val="Calibri"/>
        <family val="2"/>
        <charset val="204"/>
      </rPr>
      <t xml:space="preserve"> CТ.09ГСФ </t>
    </r>
    <r>
      <rPr>
        <sz val="8"/>
        <color theme="1"/>
        <rFont val="Calibri"/>
        <family val="2"/>
        <charset val="204"/>
      </rPr>
      <t xml:space="preserve">
8,34/11,61 </t>
    </r>
    <r>
      <rPr>
        <b/>
        <sz val="8"/>
        <color theme="1"/>
        <rFont val="Calibri"/>
        <family val="2"/>
        <charset val="204"/>
      </rPr>
      <t>CТ.09Г2С</t>
    </r>
    <r>
      <rPr>
        <sz val="8"/>
        <color theme="1"/>
        <rFont val="Calibri"/>
        <family val="2"/>
        <charset val="204"/>
      </rPr>
      <t xml:space="preserve">
11,68</t>
    </r>
    <r>
      <rPr>
        <b/>
        <sz val="8"/>
        <color theme="1"/>
        <rFont val="Calibri"/>
        <family val="2"/>
        <charset val="204"/>
      </rPr>
      <t xml:space="preserve"> CТ. К52</t>
    </r>
    <r>
      <rPr>
        <sz val="8"/>
        <color theme="1"/>
        <rFont val="Calibri"/>
        <family val="2"/>
        <charset val="204"/>
      </rPr>
      <t xml:space="preserve">
11,37/11,68/11,31/11,31/11,30/11,60/11,60/11,38</t>
    </r>
    <r>
      <rPr>
        <b/>
        <sz val="8"/>
        <color theme="1"/>
        <rFont val="Calibri"/>
        <family val="2"/>
        <charset val="204"/>
      </rPr>
      <t xml:space="preserve"> СТ. L360
</t>
    </r>
  </si>
  <si>
    <t xml:space="preserve">
4. 4 шт. 46,91 м. 1,638 т. 
</t>
  </si>
  <si>
    <t xml:space="preserve">
4. 6 шт. 69,75 м. 2,435 т. 
5. 6 шт. 70,41 м. 2,459 т. 
6. 6 шт. 69,32 м. 2,421 т. 
7. 4 шт. 46,51 м. 1,624 т. 
13. 3 шт. 34,87 м. 1,218 т. 
</t>
  </si>
  <si>
    <t>8 951 247 21 80 Дмитрий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</si>
</sst>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s>
  <fonts count="55"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b/>
      <sz val="6"/>
      <color theme="1"/>
      <name val="Calibri"/>
      <family val="2"/>
      <charset val="204"/>
      <scheme val="minor"/>
    </font>
    <font>
      <b/>
      <sz val="8"/>
      <color rgb="FFC00000"/>
      <name val="Calibri"/>
      <family val="2"/>
      <charset val="204"/>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6" tint="-0.499984740745262"/>
      <name val="Calibri"/>
      <family val="2"/>
      <charset val="204"/>
      <scheme val="minor"/>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6"/>
      <color theme="1"/>
      <name val="Calibri"/>
      <family val="2"/>
      <charset val="204"/>
      <scheme val="minor"/>
    </font>
    <font>
      <b/>
      <sz val="6"/>
      <color theme="1"/>
      <name val="Calibri"/>
      <family val="2"/>
      <charset val="204"/>
    </font>
    <font>
      <sz val="7"/>
      <color indexed="8"/>
      <name val="Calibri"/>
      <family val="2"/>
      <charset val="204"/>
    </font>
    <font>
      <b/>
      <sz val="8"/>
      <color rgb="FFC00000"/>
      <name val="Calibri"/>
      <family val="2"/>
      <charset val="204"/>
      <scheme val="minor"/>
    </font>
    <font>
      <b/>
      <sz val="8"/>
      <color indexed="8"/>
      <name val="Calibri"/>
      <family val="2"/>
    </font>
    <font>
      <b/>
      <sz val="8"/>
      <color rgb="FF002060"/>
      <name val="Calibri"/>
      <family val="2"/>
      <charset val="204"/>
      <scheme val="minor"/>
    </font>
    <font>
      <sz val="7"/>
      <color theme="1"/>
      <name val="Calibri"/>
      <family val="2"/>
      <charset val="204"/>
    </font>
    <font>
      <b/>
      <sz val="8"/>
      <color theme="4" tint="-0.499984740745262"/>
      <name val="Calibri"/>
      <family val="2"/>
      <charset val="204"/>
      <scheme val="minor"/>
    </font>
    <font>
      <b/>
      <sz val="8"/>
      <color theme="6" tint="-0.499984740745262"/>
      <name val="Calibri"/>
      <family val="2"/>
      <charset val="204"/>
    </font>
    <font>
      <sz val="7"/>
      <color rgb="FFC00000"/>
      <name val="Calibri"/>
      <family val="2"/>
      <charset val="204"/>
    </font>
    <font>
      <b/>
      <sz val="6"/>
      <color indexed="8"/>
      <name val="Calibri"/>
      <family val="2"/>
      <charset val="204"/>
    </font>
    <font>
      <b/>
      <sz val="10"/>
      <color rgb="FFC00000"/>
      <name val="Calibri"/>
      <family val="2"/>
      <charset val="204"/>
    </font>
    <font>
      <b/>
      <sz val="6"/>
      <color rgb="FFC00000"/>
      <name val="Calibri"/>
      <family val="2"/>
      <charset val="204"/>
    </font>
    <font>
      <b/>
      <sz val="8"/>
      <color theme="4" tint="-0.249977111117893"/>
      <name val="Calibri"/>
      <family val="2"/>
      <charset val="204"/>
      <scheme val="minor"/>
    </font>
    <font>
      <sz val="8"/>
      <color rgb="FFC00000"/>
      <name val="Calibri"/>
      <family val="2"/>
      <charset val="204"/>
    </font>
    <font>
      <b/>
      <sz val="10"/>
      <color theme="5" tint="-0.249977111117893"/>
      <name val="Calibri"/>
      <family val="2"/>
      <charset val="204"/>
      <scheme val="min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diagonal/>
    </border>
  </borders>
  <cellStyleXfs count="36667">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2" fillId="0" borderId="3">
      <alignment horizontal="left" vertical="center" wrapText="1"/>
    </xf>
    <xf numFmtId="14" fontId="22" fillId="0" borderId="0">
      <alignment horizontal="left" vertical="center"/>
    </xf>
    <xf numFmtId="0" fontId="22" fillId="0" borderId="0">
      <alignment vertical="center"/>
    </xf>
    <xf numFmtId="0" fontId="22" fillId="0" borderId="0">
      <alignment vertical="center" wrapText="1"/>
    </xf>
    <xf numFmtId="7" fontId="23" fillId="3" borderId="4">
      <alignment horizontal="center"/>
    </xf>
    <xf numFmtId="7" fontId="23" fillId="0" borderId="5">
      <alignment horizontal="center"/>
    </xf>
  </cellStyleXfs>
  <cellXfs count="132">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5" fillId="4" borderId="1" xfId="0" applyNumberFormat="1" applyFont="1" applyFill="1" applyBorder="1" applyAlignment="1" applyProtection="1">
      <alignment horizontal="center" vertical="center"/>
    </xf>
    <xf numFmtId="0" fontId="26" fillId="0" borderId="0" xfId="0" applyFont="1" applyAlignment="1" applyProtection="1">
      <alignment horizontal="center" vertical="center"/>
    </xf>
    <xf numFmtId="0" fontId="24" fillId="0" borderId="0" xfId="0" applyFont="1" applyAlignment="1" applyProtection="1">
      <alignment horizontal="left" vertical="center"/>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0"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6" xfId="0" applyFont="1" applyFill="1" applyBorder="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168" fontId="29"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0" fontId="30"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0"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0" fillId="2" borderId="1" xfId="0" applyNumberFormat="1" applyFont="1" applyFill="1" applyBorder="1" applyAlignment="1" applyProtection="1">
      <alignment horizontal="left" vertical="center" wrapText="1"/>
    </xf>
    <xf numFmtId="0" fontId="30" fillId="2" borderId="1" xfId="0" applyFont="1" applyFill="1" applyBorder="1" applyAlignment="1">
      <alignment horizontal="left" vertical="top" wrapText="1"/>
    </xf>
    <xf numFmtId="0" fontId="30" fillId="2" borderId="1" xfId="0" applyNumberFormat="1" applyFont="1" applyFill="1" applyBorder="1" applyAlignment="1" applyProtection="1">
      <alignment horizontal="center" vertical="center" wrapText="1"/>
    </xf>
    <xf numFmtId="0" fontId="30"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0" fillId="2" borderId="9" xfId="0" applyFont="1" applyFill="1" applyBorder="1" applyAlignment="1">
      <alignment horizontal="left" vertical="center" wrapText="1"/>
    </xf>
    <xf numFmtId="0" fontId="31" fillId="2" borderId="1" xfId="0" applyFont="1" applyFill="1" applyBorder="1" applyAlignment="1">
      <alignment horizontal="left" vertical="center" wrapText="1"/>
    </xf>
    <xf numFmtId="0" fontId="30" fillId="2" borderId="1" xfId="14750" applyNumberFormat="1" applyFont="1" applyFill="1" applyBorder="1" applyAlignment="1">
      <alignment horizontal="left" vertical="center" wrapText="1"/>
    </xf>
    <xf numFmtId="0" fontId="34" fillId="2" borderId="6" xfId="0"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4" fillId="2"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protection locked="0"/>
    </xf>
    <xf numFmtId="0" fontId="36" fillId="2" borderId="1" xfId="0" applyFont="1" applyFill="1" applyBorder="1" applyAlignment="1" applyProtection="1">
      <alignment horizontal="center" vertical="center"/>
    </xf>
    <xf numFmtId="0" fontId="38"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0" fillId="2" borderId="6" xfId="0" applyNumberFormat="1" applyFont="1" applyFill="1" applyBorder="1" applyAlignment="1" applyProtection="1">
      <alignment horizontal="left" vertical="center" wrapText="1"/>
    </xf>
    <xf numFmtId="0" fontId="36" fillId="2" borderId="6" xfId="0" applyFont="1" applyFill="1" applyBorder="1" applyAlignment="1" applyProtection="1">
      <alignment horizontal="center" vertical="center" wrapText="1"/>
    </xf>
    <xf numFmtId="0" fontId="41" fillId="2" borderId="6" xfId="0" applyNumberFormat="1" applyFont="1" applyFill="1" applyBorder="1" applyAlignment="1" applyProtection="1">
      <alignment horizontal="left" vertical="center" wrapText="1"/>
    </xf>
    <xf numFmtId="0" fontId="30" fillId="2" borderId="1" xfId="0" applyFont="1" applyFill="1" applyBorder="1" applyAlignment="1" applyProtection="1">
      <alignment horizontal="left" wrapText="1"/>
    </xf>
    <xf numFmtId="0" fontId="30" fillId="2" borderId="1" xfId="0" applyFont="1" applyFill="1" applyBorder="1" applyAlignment="1" applyProtection="1">
      <alignment horizontal="left" vertical="top" wrapText="1"/>
    </xf>
    <xf numFmtId="0" fontId="31" fillId="2" borderId="1" xfId="0" applyFont="1" applyFill="1" applyBorder="1" applyAlignment="1">
      <alignment horizontal="left" wrapText="1"/>
    </xf>
    <xf numFmtId="0" fontId="44" fillId="2" borderId="1" xfId="0" applyFont="1" applyFill="1" applyBorder="1" applyAlignment="1" applyProtection="1">
      <alignment horizontal="center" vertical="center" wrapText="1"/>
    </xf>
    <xf numFmtId="0" fontId="37" fillId="2" borderId="9" xfId="0" applyFont="1" applyFill="1" applyBorder="1" applyAlignment="1" applyProtection="1">
      <alignment horizontal="center" vertical="center" wrapText="1"/>
    </xf>
    <xf numFmtId="0" fontId="28" fillId="2" borderId="6" xfId="0" applyFont="1" applyFill="1" applyBorder="1" applyAlignment="1" applyProtection="1">
      <alignment horizontal="center" vertical="center" wrapText="1"/>
    </xf>
    <xf numFmtId="0" fontId="46" fillId="2" borderId="1" xfId="0" applyFont="1" applyFill="1" applyBorder="1" applyAlignment="1" applyProtection="1">
      <alignment horizontal="center" vertical="center" wrapText="1"/>
    </xf>
    <xf numFmtId="0" fontId="28" fillId="2"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0" fontId="41" fillId="2" borderId="6" xfId="0" applyNumberFormat="1" applyFont="1" applyFill="1" applyBorder="1" applyAlignment="1" applyProtection="1">
      <alignment horizontal="left" vertical="top" wrapText="1"/>
    </xf>
    <xf numFmtId="0" fontId="45" fillId="2" borderId="6" xfId="0" applyNumberFormat="1" applyFont="1" applyFill="1" applyBorder="1" applyAlignment="1" applyProtection="1">
      <alignment horizontal="left" vertical="top" wrapText="1"/>
    </xf>
    <xf numFmtId="0" fontId="47" fillId="2" borderId="1" xfId="0" applyFont="1" applyFill="1" applyBorder="1" applyAlignment="1" applyProtection="1">
      <alignment horizontal="center" vertical="center" wrapText="1"/>
    </xf>
    <xf numFmtId="0" fontId="41" fillId="2" borderId="1" xfId="0" applyFont="1" applyFill="1" applyBorder="1" applyAlignment="1">
      <alignment horizontal="left" vertical="top" wrapText="1"/>
    </xf>
    <xf numFmtId="2" fontId="39" fillId="2" borderId="1" xfId="0" applyNumberFormat="1" applyFont="1" applyFill="1" applyBorder="1" applyAlignment="1" applyProtection="1">
      <alignment horizontal="left" vertical="center" wrapText="1"/>
    </xf>
    <xf numFmtId="0" fontId="49" fillId="2" borderId="1" xfId="0" applyNumberFormat="1" applyFont="1" applyFill="1" applyBorder="1" applyAlignment="1" applyProtection="1">
      <alignment vertical="center" wrapText="1"/>
    </xf>
    <xf numFmtId="0" fontId="49" fillId="2" borderId="1" xfId="0" applyNumberFormat="1" applyFont="1" applyFill="1" applyBorder="1" applyAlignment="1" applyProtection="1">
      <alignment horizontal="left" vertical="center" wrapText="1"/>
    </xf>
    <xf numFmtId="168" fontId="50" fillId="2" borderId="1" xfId="0" applyNumberFormat="1" applyFont="1" applyFill="1" applyBorder="1" applyAlignment="1">
      <alignment horizontal="center" vertical="center" wrapText="1"/>
    </xf>
    <xf numFmtId="0" fontId="31" fillId="2" borderId="1" xfId="0" applyNumberFormat="1" applyFont="1" applyFill="1" applyBorder="1" applyAlignment="1">
      <alignment horizontal="left" vertical="center" wrapText="1"/>
    </xf>
    <xf numFmtId="0" fontId="49" fillId="2" borderId="6" xfId="0" applyFont="1" applyFill="1" applyBorder="1" applyAlignment="1">
      <alignment horizontal="left" vertical="center" wrapText="1"/>
    </xf>
    <xf numFmtId="0" fontId="49" fillId="2" borderId="11" xfId="0" applyFont="1" applyFill="1" applyBorder="1" applyAlignment="1">
      <alignment horizontal="left" vertical="top" wrapText="1"/>
    </xf>
    <xf numFmtId="0" fontId="49" fillId="2" borderId="1" xfId="0" applyFont="1" applyFill="1" applyBorder="1" applyAlignment="1">
      <alignment horizontal="left" vertical="top" wrapText="1"/>
    </xf>
    <xf numFmtId="0" fontId="49" fillId="2" borderId="1" xfId="0" applyNumberFormat="1" applyFont="1" applyFill="1" applyBorder="1" applyAlignment="1" applyProtection="1">
      <alignment horizontal="left" vertical="top" wrapText="1"/>
    </xf>
    <xf numFmtId="0" fontId="49" fillId="2" borderId="6" xfId="0" applyNumberFormat="1" applyFont="1" applyFill="1" applyBorder="1" applyAlignment="1">
      <alignment horizontal="left" vertical="top" wrapText="1"/>
    </xf>
    <xf numFmtId="0" fontId="49" fillId="2" borderId="1" xfId="0" applyNumberFormat="1" applyFont="1" applyFill="1" applyBorder="1" applyAlignment="1">
      <alignment horizontal="left" vertical="center" wrapText="1"/>
    </xf>
    <xf numFmtId="0" fontId="49" fillId="2" borderId="1" xfId="0" applyNumberFormat="1" applyFont="1" applyFill="1" applyBorder="1" applyAlignment="1">
      <alignment horizontal="left" vertical="top" wrapText="1"/>
    </xf>
    <xf numFmtId="0" fontId="49" fillId="2" borderId="1" xfId="0" applyFont="1" applyFill="1" applyBorder="1" applyAlignment="1">
      <alignment horizontal="left" vertical="center" wrapText="1"/>
    </xf>
    <xf numFmtId="0" fontId="27" fillId="2" borderId="1" xfId="0" applyFont="1" applyFill="1" applyBorder="1" applyAlignment="1" applyProtection="1">
      <alignment horizontal="left" vertical="center" wrapText="1"/>
    </xf>
    <xf numFmtId="0" fontId="27" fillId="2" borderId="1" xfId="0" applyFont="1" applyFill="1" applyBorder="1" applyAlignment="1">
      <alignment vertical="center" wrapText="1"/>
    </xf>
    <xf numFmtId="0" fontId="40" fillId="2" borderId="1" xfId="0" applyFont="1" applyFill="1" applyBorder="1" applyAlignment="1">
      <alignment horizontal="left" vertical="center" wrapText="1"/>
    </xf>
    <xf numFmtId="0" fontId="49" fillId="2" borderId="1" xfId="0" applyFont="1" applyFill="1" applyBorder="1" applyAlignment="1" applyProtection="1">
      <alignment horizontal="left" vertical="center" wrapText="1"/>
    </xf>
    <xf numFmtId="0" fontId="40" fillId="2" borderId="1" xfId="0" applyNumberFormat="1" applyFont="1" applyFill="1" applyBorder="1" applyAlignment="1" applyProtection="1">
      <alignment horizontal="left" vertical="center" wrapText="1"/>
    </xf>
    <xf numFmtId="0" fontId="27" fillId="2" borderId="1" xfId="0" applyFont="1" applyFill="1" applyBorder="1" applyAlignment="1">
      <alignment horizontal="left" vertical="center" wrapText="1"/>
    </xf>
    <xf numFmtId="0" fontId="27" fillId="2" borderId="1" xfId="0" applyFont="1" applyFill="1" applyBorder="1" applyAlignment="1" applyProtection="1">
      <alignment horizontal="left" vertical="top" wrapText="1"/>
    </xf>
    <xf numFmtId="0" fontId="40" fillId="2" borderId="1" xfId="0" applyNumberFormat="1" applyFont="1" applyFill="1" applyBorder="1" applyAlignment="1">
      <alignment horizontal="left" vertical="center" wrapText="1"/>
    </xf>
    <xf numFmtId="0" fontId="27" fillId="2" borderId="1" xfId="0" applyFont="1" applyFill="1" applyBorder="1" applyAlignment="1" applyProtection="1">
      <alignment horizontal="left" wrapText="1"/>
    </xf>
    <xf numFmtId="168" fontId="4" fillId="2" borderId="6" xfId="0" applyNumberFormat="1" applyFont="1" applyFill="1" applyBorder="1" applyAlignment="1" applyProtection="1">
      <alignment horizontal="center" vertical="center" wrapText="1"/>
    </xf>
    <xf numFmtId="168" fontId="20" fillId="2" borderId="1" xfId="0" applyNumberFormat="1" applyFont="1" applyFill="1" applyBorder="1" applyAlignment="1">
      <alignment horizontal="center" vertical="center" wrapText="1"/>
    </xf>
    <xf numFmtId="0" fontId="52" fillId="2" borderId="1" xfId="0" applyFont="1" applyFill="1" applyBorder="1" applyAlignment="1" applyProtection="1">
      <alignment horizontal="center" vertical="center" wrapText="1"/>
    </xf>
    <xf numFmtId="0" fontId="43"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30" fillId="2" borderId="1" xfId="0" applyFont="1" applyFill="1" applyBorder="1" applyAlignment="1" applyProtection="1">
      <alignment horizontal="left" vertical="center" wrapText="1"/>
    </xf>
    <xf numFmtId="2" fontId="5" fillId="2" borderId="1" xfId="0" applyNumberFormat="1" applyFont="1" applyFill="1" applyBorder="1" applyAlignment="1" applyProtection="1">
      <alignment horizontal="left" vertical="top" wrapText="1"/>
    </xf>
    <xf numFmtId="0" fontId="41" fillId="2" borderId="1" xfId="0" applyFont="1" applyFill="1" applyBorder="1" applyAlignment="1">
      <alignment horizontal="left" vertical="center" wrapText="1"/>
    </xf>
    <xf numFmtId="0" fontId="54" fillId="2" borderId="6" xfId="0" applyFont="1" applyFill="1" applyBorder="1" applyAlignment="1" applyProtection="1">
      <alignment horizontal="center" vertical="center" wrapText="1"/>
    </xf>
    <xf numFmtId="0" fontId="33" fillId="6" borderId="10" xfId="0" applyFont="1" applyFill="1" applyBorder="1" applyAlignment="1" applyProtection="1">
      <alignment horizontal="center" vertical="center" wrapText="1"/>
    </xf>
  </cellXfs>
  <cellStyles count="36667">
    <cellStyle name="Авансы" xfId="36666" xr:uid="{00000000-0005-0000-0000-000000000000}"/>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J180"/>
  <sheetViews>
    <sheetView tabSelected="1" showOutlineSymbols="0" zoomScale="110" zoomScaleNormal="110" workbookViewId="0">
      <pane ySplit="3" topLeftCell="A4" activePane="bottomLeft" state="frozenSplit"/>
      <selection activeCell="N189" sqref="N189"/>
      <selection pane="bottomLeft" activeCell="J6" sqref="J6"/>
    </sheetView>
  </sheetViews>
  <sheetFormatPr defaultColWidth="9.140625" defaultRowHeight="15" outlineLevelCol="7" x14ac:dyDescent="0.25"/>
  <cols>
    <col min="1" max="1" width="17.28515625" style="40" customWidth="1" outlineLevel="3"/>
    <col min="2" max="2" width="6.28515625" style="5" customWidth="1" outlineLevel="1"/>
    <col min="3" max="3" width="13" style="6" customWidth="1"/>
    <col min="4" max="4" width="7" style="6" customWidth="1"/>
    <col min="5" max="5" width="10.7109375" style="6" customWidth="1" outlineLevel="5"/>
    <col min="6" max="6" width="7" style="6" customWidth="1" outlineLevel="1"/>
    <col min="7" max="7" width="12.140625" style="6" customWidth="1" outlineLevel="1"/>
    <col min="8" max="8" width="9.7109375" style="7" customWidth="1"/>
    <col min="9" max="9" width="15.28515625" style="28" customWidth="1" outlineLevel="4"/>
    <col min="10" max="10" width="57.7109375" style="4" customWidth="1" outlineLevel="5"/>
    <col min="11" max="11" width="15" style="12" customWidth="1" outlineLevel="3"/>
    <col min="12" max="16384" width="9.140625" style="1"/>
  </cols>
  <sheetData>
    <row r="1" spans="1:36" x14ac:dyDescent="0.25">
      <c r="A1" s="1"/>
      <c r="B1" s="1"/>
      <c r="C1" s="1"/>
      <c r="D1" s="1"/>
      <c r="E1" s="1"/>
      <c r="F1" s="1"/>
      <c r="G1" s="1"/>
      <c r="H1" s="1"/>
      <c r="I1" s="1"/>
      <c r="J1" s="1"/>
      <c r="K1" s="1"/>
    </row>
    <row r="2" spans="1:36" s="3" customFormat="1" ht="94.5" customHeight="1" thickBot="1" x14ac:dyDescent="0.3">
      <c r="A2" s="131" t="s">
        <v>262</v>
      </c>
      <c r="B2" s="131"/>
      <c r="C2" s="131"/>
      <c r="D2" s="131"/>
      <c r="E2" s="131"/>
      <c r="F2" s="131"/>
      <c r="G2" s="131"/>
      <c r="H2" s="131"/>
      <c r="I2" s="131"/>
      <c r="J2" s="131"/>
      <c r="K2" s="131"/>
      <c r="L2" s="2"/>
      <c r="M2" s="2"/>
      <c r="N2" s="2"/>
      <c r="O2" s="2"/>
      <c r="P2" s="2"/>
      <c r="Q2" s="2"/>
      <c r="R2" s="2"/>
      <c r="S2" s="2"/>
      <c r="T2" s="2"/>
      <c r="U2" s="2"/>
      <c r="V2" s="2"/>
      <c r="W2" s="2"/>
      <c r="X2" s="2"/>
      <c r="Y2" s="2"/>
      <c r="Z2" s="2"/>
      <c r="AA2" s="2"/>
      <c r="AB2" s="2"/>
      <c r="AC2" s="2"/>
      <c r="AD2" s="2"/>
      <c r="AE2" s="2"/>
      <c r="AF2" s="2"/>
      <c r="AG2" s="2"/>
      <c r="AH2" s="2"/>
      <c r="AI2" s="2"/>
      <c r="AJ2" s="2"/>
    </row>
    <row r="3" spans="1:36" ht="42" customHeight="1" thickBot="1" x14ac:dyDescent="0.3">
      <c r="A3" s="49" t="s">
        <v>22</v>
      </c>
      <c r="B3" s="49" t="s">
        <v>0</v>
      </c>
      <c r="C3" s="49" t="s">
        <v>4</v>
      </c>
      <c r="D3" s="49" t="s">
        <v>21</v>
      </c>
      <c r="E3" s="49" t="s">
        <v>20</v>
      </c>
      <c r="F3" s="49" t="s">
        <v>19</v>
      </c>
      <c r="G3" s="49" t="s">
        <v>18</v>
      </c>
      <c r="H3" s="50" t="s">
        <v>1</v>
      </c>
      <c r="I3" s="51" t="s">
        <v>17</v>
      </c>
      <c r="J3" s="49" t="s">
        <v>16</v>
      </c>
      <c r="K3" s="52" t="s">
        <v>2</v>
      </c>
    </row>
    <row r="4" spans="1:36" ht="26.25" customHeight="1" x14ac:dyDescent="0.25">
      <c r="A4" s="77" t="s">
        <v>24</v>
      </c>
      <c r="B4" s="44">
        <v>1</v>
      </c>
      <c r="C4" s="45">
        <v>26</v>
      </c>
      <c r="D4" s="45">
        <v>2.5</v>
      </c>
      <c r="E4" s="46" t="s">
        <v>40</v>
      </c>
      <c r="F4" s="46">
        <v>18</v>
      </c>
      <c r="G4" s="46">
        <v>108.9</v>
      </c>
      <c r="H4" s="31">
        <f t="shared" ref="H4:H9" si="0">((C4-D4)*D4*0.02466)*G4/1000</f>
        <v>0.1577715975</v>
      </c>
      <c r="I4" s="48">
        <v>65000</v>
      </c>
      <c r="J4" s="84" t="s">
        <v>49</v>
      </c>
      <c r="K4" s="105" t="s">
        <v>57</v>
      </c>
    </row>
    <row r="5" spans="1:36" ht="26.25" customHeight="1" x14ac:dyDescent="0.25">
      <c r="A5" s="78" t="s">
        <v>6</v>
      </c>
      <c r="B5" s="44">
        <v>2</v>
      </c>
      <c r="C5" s="45">
        <v>32</v>
      </c>
      <c r="D5" s="45">
        <v>5</v>
      </c>
      <c r="E5" s="46" t="s">
        <v>40</v>
      </c>
      <c r="F5" s="46">
        <v>1</v>
      </c>
      <c r="G5" s="46">
        <v>6.72</v>
      </c>
      <c r="H5" s="31">
        <f t="shared" si="0"/>
        <v>2.2371552000000003E-2</v>
      </c>
      <c r="I5" s="48">
        <v>89000</v>
      </c>
      <c r="J5" s="84">
        <v>6.72</v>
      </c>
      <c r="K5" s="105" t="s">
        <v>119</v>
      </c>
    </row>
    <row r="6" spans="1:36" ht="25.5" customHeight="1" x14ac:dyDescent="0.25">
      <c r="A6" s="77" t="s">
        <v>24</v>
      </c>
      <c r="B6" s="44">
        <v>3</v>
      </c>
      <c r="C6" s="45">
        <v>48</v>
      </c>
      <c r="D6" s="45">
        <v>3</v>
      </c>
      <c r="E6" s="46" t="s">
        <v>40</v>
      </c>
      <c r="F6" s="46">
        <v>42</v>
      </c>
      <c r="G6" s="46">
        <v>254.1</v>
      </c>
      <c r="H6" s="31">
        <f t="shared" si="0"/>
        <v>0.84592431000000012</v>
      </c>
      <c r="I6" s="48">
        <v>65000</v>
      </c>
      <c r="J6" s="84" t="s">
        <v>49</v>
      </c>
      <c r="K6" s="105" t="s">
        <v>151</v>
      </c>
    </row>
    <row r="7" spans="1:36" ht="24" customHeight="1" x14ac:dyDescent="0.25">
      <c r="A7" s="77" t="s">
        <v>24</v>
      </c>
      <c r="B7" s="44">
        <v>4</v>
      </c>
      <c r="C7" s="45">
        <v>60</v>
      </c>
      <c r="D7" s="45">
        <v>3</v>
      </c>
      <c r="E7" s="46" t="s">
        <v>40</v>
      </c>
      <c r="F7" s="46">
        <v>1</v>
      </c>
      <c r="G7" s="46">
        <v>4.29</v>
      </c>
      <c r="H7" s="31">
        <f t="shared" si="0"/>
        <v>1.8090329400000001E-2</v>
      </c>
      <c r="I7" s="48">
        <v>65000</v>
      </c>
      <c r="J7" s="84">
        <v>4.29</v>
      </c>
      <c r="K7" s="105" t="s">
        <v>58</v>
      </c>
    </row>
    <row r="8" spans="1:36" ht="15.75" customHeight="1" x14ac:dyDescent="0.25">
      <c r="A8" s="78" t="s">
        <v>6</v>
      </c>
      <c r="B8" s="44">
        <v>5</v>
      </c>
      <c r="C8" s="45">
        <v>60</v>
      </c>
      <c r="D8" s="45">
        <v>4</v>
      </c>
      <c r="E8" s="46" t="s">
        <v>40</v>
      </c>
      <c r="F8" s="46">
        <v>1</v>
      </c>
      <c r="G8" s="46">
        <v>11.72</v>
      </c>
      <c r="H8" s="31">
        <f>((C8-D8)*D8*0.02466)*G8/1000</f>
        <v>6.4739404799999997E-2</v>
      </c>
      <c r="I8" s="48">
        <v>89000</v>
      </c>
      <c r="J8" s="86">
        <v>11.72</v>
      </c>
      <c r="K8" s="106" t="s">
        <v>119</v>
      </c>
    </row>
    <row r="9" spans="1:36" ht="18" customHeight="1" x14ac:dyDescent="0.25">
      <c r="A9" s="78" t="s">
        <v>6</v>
      </c>
      <c r="B9" s="44">
        <v>6</v>
      </c>
      <c r="C9" s="45">
        <v>73</v>
      </c>
      <c r="D9" s="45">
        <v>5.5</v>
      </c>
      <c r="E9" s="46" t="s">
        <v>40</v>
      </c>
      <c r="F9" s="46">
        <v>2</v>
      </c>
      <c r="G9" s="46">
        <v>20.67</v>
      </c>
      <c r="H9" s="31">
        <f t="shared" si="0"/>
        <v>0.18923436675000002</v>
      </c>
      <c r="I9" s="48">
        <v>89000</v>
      </c>
      <c r="J9" s="86" t="s">
        <v>120</v>
      </c>
      <c r="K9" s="107" t="s">
        <v>119</v>
      </c>
    </row>
    <row r="10" spans="1:36" ht="66.75" customHeight="1" x14ac:dyDescent="0.25">
      <c r="A10" s="92" t="s">
        <v>23</v>
      </c>
      <c r="B10" s="44">
        <v>7</v>
      </c>
      <c r="C10" s="45">
        <v>73</v>
      </c>
      <c r="D10" s="45">
        <v>5.5</v>
      </c>
      <c r="E10" s="46" t="s">
        <v>39</v>
      </c>
      <c r="F10" s="46">
        <v>218</v>
      </c>
      <c r="G10" s="46"/>
      <c r="H10" s="47">
        <v>20.824999999999999</v>
      </c>
      <c r="I10" s="48"/>
      <c r="J10" s="96" t="s">
        <v>178</v>
      </c>
      <c r="K10" s="106" t="s">
        <v>177</v>
      </c>
    </row>
    <row r="11" spans="1:36" ht="32.25" customHeight="1" x14ac:dyDescent="0.25">
      <c r="A11" s="92" t="s">
        <v>5</v>
      </c>
      <c r="B11" s="44">
        <v>8</v>
      </c>
      <c r="C11" s="45">
        <v>73</v>
      </c>
      <c r="D11" s="45">
        <v>5.5</v>
      </c>
      <c r="E11" s="46" t="s">
        <v>39</v>
      </c>
      <c r="F11" s="46">
        <f>721-21-218-224-10-224-23</f>
        <v>1</v>
      </c>
      <c r="G11" s="46"/>
      <c r="H11" s="47">
        <f>66.8-1.93-20.595-20.335-0.92-20.253-2.079-0.598</f>
        <v>8.9999999999988645E-2</v>
      </c>
      <c r="I11" s="48">
        <v>77000</v>
      </c>
      <c r="J11" s="96"/>
      <c r="K11" s="107" t="s">
        <v>210</v>
      </c>
    </row>
    <row r="12" spans="1:36" ht="32.25" customHeight="1" x14ac:dyDescent="0.25">
      <c r="A12" s="92" t="s">
        <v>5</v>
      </c>
      <c r="B12" s="44">
        <v>9</v>
      </c>
      <c r="C12" s="45">
        <v>73</v>
      </c>
      <c r="D12" s="45">
        <v>5.5</v>
      </c>
      <c r="E12" s="46" t="s">
        <v>39</v>
      </c>
      <c r="F12" s="130">
        <v>79</v>
      </c>
      <c r="G12" s="46"/>
      <c r="H12" s="47">
        <v>7.4610000000000003</v>
      </c>
      <c r="I12" s="48">
        <v>77000</v>
      </c>
      <c r="J12" s="96"/>
      <c r="K12" s="107" t="s">
        <v>142</v>
      </c>
    </row>
    <row r="13" spans="1:36" ht="27" customHeight="1" x14ac:dyDescent="0.25">
      <c r="A13" s="78" t="s">
        <v>6</v>
      </c>
      <c r="B13" s="44">
        <v>10</v>
      </c>
      <c r="C13" s="45">
        <v>73</v>
      </c>
      <c r="D13" s="45">
        <v>5.5</v>
      </c>
      <c r="E13" s="46" t="s">
        <v>39</v>
      </c>
      <c r="F13" s="46">
        <v>76</v>
      </c>
      <c r="G13" s="46">
        <v>722.71</v>
      </c>
      <c r="H13" s="47">
        <v>6.6319999999999997</v>
      </c>
      <c r="I13" s="48">
        <v>77000</v>
      </c>
      <c r="J13" s="97" t="s">
        <v>179</v>
      </c>
      <c r="K13" s="107" t="s">
        <v>142</v>
      </c>
    </row>
    <row r="14" spans="1:36" ht="26.25" customHeight="1" x14ac:dyDescent="0.25">
      <c r="A14" s="78" t="s">
        <v>6</v>
      </c>
      <c r="B14" s="44">
        <v>11</v>
      </c>
      <c r="C14" s="45">
        <v>73</v>
      </c>
      <c r="D14" s="45">
        <v>5.5</v>
      </c>
      <c r="E14" s="46" t="s">
        <v>39</v>
      </c>
      <c r="F14" s="46">
        <v>111</v>
      </c>
      <c r="G14" s="46">
        <v>1144.51</v>
      </c>
      <c r="H14" s="47">
        <v>10.531000000000001</v>
      </c>
      <c r="I14" s="48">
        <v>77000</v>
      </c>
      <c r="J14" s="97" t="s">
        <v>229</v>
      </c>
      <c r="K14" s="107" t="s">
        <v>142</v>
      </c>
    </row>
    <row r="15" spans="1:36" ht="57.75" customHeight="1" x14ac:dyDescent="0.25">
      <c r="A15" s="78" t="s">
        <v>6</v>
      </c>
      <c r="B15" s="44">
        <v>12</v>
      </c>
      <c r="C15" s="45">
        <v>73</v>
      </c>
      <c r="D15" s="45">
        <v>5.5</v>
      </c>
      <c r="E15" s="46" t="s">
        <v>39</v>
      </c>
      <c r="F15" s="46">
        <v>211</v>
      </c>
      <c r="G15" s="46">
        <v>2166.0300000000002</v>
      </c>
      <c r="H15" s="47">
        <v>19.899999999999999</v>
      </c>
      <c r="I15" s="48">
        <v>77000</v>
      </c>
      <c r="J15" s="97" t="s">
        <v>223</v>
      </c>
      <c r="K15" s="107" t="s">
        <v>142</v>
      </c>
    </row>
    <row r="16" spans="1:36" ht="66.75" customHeight="1" x14ac:dyDescent="0.25">
      <c r="A16" s="78" t="s">
        <v>6</v>
      </c>
      <c r="B16" s="44">
        <v>13</v>
      </c>
      <c r="C16" s="45">
        <v>73</v>
      </c>
      <c r="D16" s="45">
        <v>5.5</v>
      </c>
      <c r="E16" s="46" t="s">
        <v>39</v>
      </c>
      <c r="F16" s="46">
        <v>222</v>
      </c>
      <c r="G16" s="46">
        <v>2282.56</v>
      </c>
      <c r="H16" s="31">
        <v>20.992999999999999</v>
      </c>
      <c r="I16" s="48">
        <v>77000</v>
      </c>
      <c r="J16" s="97" t="s">
        <v>169</v>
      </c>
      <c r="K16" s="107" t="s">
        <v>168</v>
      </c>
    </row>
    <row r="17" spans="1:11" ht="48.75" customHeight="1" x14ac:dyDescent="0.25">
      <c r="A17" s="78" t="s">
        <v>6</v>
      </c>
      <c r="B17" s="44">
        <v>14</v>
      </c>
      <c r="C17" s="45">
        <v>73</v>
      </c>
      <c r="D17" s="45">
        <v>5.5</v>
      </c>
      <c r="E17" s="46" t="s">
        <v>39</v>
      </c>
      <c r="F17" s="46">
        <v>185</v>
      </c>
      <c r="G17" s="46">
        <v>1896.24</v>
      </c>
      <c r="H17" s="31">
        <v>17.436</v>
      </c>
      <c r="I17" s="48">
        <v>77000</v>
      </c>
      <c r="J17" s="97" t="s">
        <v>230</v>
      </c>
      <c r="K17" s="107" t="s">
        <v>142</v>
      </c>
    </row>
    <row r="18" spans="1:11" ht="50.25" customHeight="1" x14ac:dyDescent="0.25">
      <c r="A18" s="85" t="s">
        <v>6</v>
      </c>
      <c r="B18" s="44">
        <v>15</v>
      </c>
      <c r="C18" s="45">
        <v>73</v>
      </c>
      <c r="D18" s="45">
        <v>7</v>
      </c>
      <c r="E18" s="46" t="s">
        <v>39</v>
      </c>
      <c r="F18" s="46">
        <v>94</v>
      </c>
      <c r="G18" s="46">
        <v>894.56</v>
      </c>
      <c r="H18" s="47">
        <v>10.62</v>
      </c>
      <c r="I18" s="48">
        <v>77000</v>
      </c>
      <c r="J18" s="86" t="s">
        <v>154</v>
      </c>
      <c r="K18" s="107" t="s">
        <v>103</v>
      </c>
    </row>
    <row r="19" spans="1:11" ht="24" customHeight="1" x14ac:dyDescent="0.25">
      <c r="A19" s="78" t="s">
        <v>8</v>
      </c>
      <c r="B19" s="44">
        <v>16</v>
      </c>
      <c r="C19" s="15">
        <v>76</v>
      </c>
      <c r="D19" s="15">
        <v>4</v>
      </c>
      <c r="E19" s="8" t="s">
        <v>40</v>
      </c>
      <c r="F19" s="16">
        <v>3</v>
      </c>
      <c r="G19" s="16">
        <v>32.72</v>
      </c>
      <c r="H19" s="31">
        <f>((C19-D19)*D19*0.02466)*G19/1000</f>
        <v>0.23238005760000002</v>
      </c>
      <c r="I19" s="37">
        <v>65000</v>
      </c>
      <c r="J19" s="64" t="s">
        <v>9</v>
      </c>
      <c r="K19" s="109" t="s">
        <v>25</v>
      </c>
    </row>
    <row r="20" spans="1:11" ht="22.5" customHeight="1" x14ac:dyDescent="0.25">
      <c r="A20" s="77" t="s">
        <v>24</v>
      </c>
      <c r="B20" s="44">
        <v>17</v>
      </c>
      <c r="C20" s="15">
        <v>89</v>
      </c>
      <c r="D20" s="15">
        <v>4</v>
      </c>
      <c r="E20" s="8" t="s">
        <v>40</v>
      </c>
      <c r="F20" s="16">
        <v>2</v>
      </c>
      <c r="G20" s="16">
        <v>21.64</v>
      </c>
      <c r="H20" s="31">
        <f>((C20-D20)*D20*0.02466)*G20/1000</f>
        <v>0.18143841600000002</v>
      </c>
      <c r="I20" s="37">
        <v>65000</v>
      </c>
      <c r="J20" s="64" t="s">
        <v>50</v>
      </c>
      <c r="K20" s="110" t="s">
        <v>59</v>
      </c>
    </row>
    <row r="21" spans="1:11" ht="19.5" customHeight="1" x14ac:dyDescent="0.25">
      <c r="A21" s="77" t="s">
        <v>24</v>
      </c>
      <c r="B21" s="44">
        <v>18</v>
      </c>
      <c r="C21" s="15">
        <v>89</v>
      </c>
      <c r="D21" s="15">
        <v>6</v>
      </c>
      <c r="E21" s="8" t="s">
        <v>40</v>
      </c>
      <c r="F21" s="16">
        <v>1</v>
      </c>
      <c r="G21" s="16">
        <v>6.9</v>
      </c>
      <c r="H21" s="31">
        <f>((C21-D21)*D21*0.02466)*G21/1000</f>
        <v>8.4736692000000002E-2</v>
      </c>
      <c r="I21" s="37">
        <v>85000</v>
      </c>
      <c r="J21" s="64" t="s">
        <v>51</v>
      </c>
      <c r="K21" s="110" t="s">
        <v>60</v>
      </c>
    </row>
    <row r="22" spans="1:11" ht="45.75" customHeight="1" x14ac:dyDescent="0.25">
      <c r="A22" s="80" t="s">
        <v>6</v>
      </c>
      <c r="B22" s="44">
        <v>19</v>
      </c>
      <c r="C22" s="15">
        <v>89</v>
      </c>
      <c r="D22" s="15">
        <v>6</v>
      </c>
      <c r="E22" s="8" t="s">
        <v>39</v>
      </c>
      <c r="F22" s="16">
        <v>2</v>
      </c>
      <c r="G22" s="16">
        <v>23.25</v>
      </c>
      <c r="H22" s="31">
        <f>((C22-D22)*D22*0.02466)*G22/1000</f>
        <v>0.28552580999999999</v>
      </c>
      <c r="I22" s="37">
        <v>77000</v>
      </c>
      <c r="J22" s="64" t="s">
        <v>215</v>
      </c>
      <c r="K22" s="111" t="s">
        <v>61</v>
      </c>
    </row>
    <row r="23" spans="1:11" ht="65.25" customHeight="1" x14ac:dyDescent="0.25">
      <c r="A23" s="79" t="s">
        <v>5</v>
      </c>
      <c r="B23" s="44">
        <v>20</v>
      </c>
      <c r="C23" s="15">
        <v>102</v>
      </c>
      <c r="D23" s="15">
        <v>6.5</v>
      </c>
      <c r="E23" s="8" t="s">
        <v>39</v>
      </c>
      <c r="F23" s="16">
        <v>87</v>
      </c>
      <c r="G23" s="16">
        <v>974.68</v>
      </c>
      <c r="H23" s="31">
        <v>14.96</v>
      </c>
      <c r="I23" s="37">
        <v>77000</v>
      </c>
      <c r="J23" s="104" t="s">
        <v>233</v>
      </c>
      <c r="K23" s="110" t="s">
        <v>101</v>
      </c>
    </row>
    <row r="24" spans="1:11" ht="30" customHeight="1" x14ac:dyDescent="0.25">
      <c r="A24" s="78" t="s">
        <v>11</v>
      </c>
      <c r="B24" s="44">
        <v>21</v>
      </c>
      <c r="C24" s="19">
        <v>114</v>
      </c>
      <c r="D24" s="19">
        <v>4</v>
      </c>
      <c r="E24" s="8" t="s">
        <v>40</v>
      </c>
      <c r="F24" s="16">
        <v>1</v>
      </c>
      <c r="G24" s="16">
        <v>11.37</v>
      </c>
      <c r="H24" s="31">
        <f>((C24-D24)*D24*0.02466)*G24/1000</f>
        <v>0.123369048</v>
      </c>
      <c r="I24" s="37">
        <v>55000</v>
      </c>
      <c r="J24" s="65">
        <v>11.37</v>
      </c>
      <c r="K24" s="112" t="s">
        <v>28</v>
      </c>
    </row>
    <row r="25" spans="1:11" ht="42" customHeight="1" x14ac:dyDescent="0.25">
      <c r="A25" s="80" t="s">
        <v>6</v>
      </c>
      <c r="B25" s="44">
        <v>22</v>
      </c>
      <c r="C25" s="9">
        <v>114</v>
      </c>
      <c r="D25" s="9">
        <v>6</v>
      </c>
      <c r="E25" s="8" t="s">
        <v>39</v>
      </c>
      <c r="F25" s="27">
        <v>1</v>
      </c>
      <c r="G25" s="36">
        <v>10.4</v>
      </c>
      <c r="H25" s="31">
        <v>0.17599999999999999</v>
      </c>
      <c r="I25" s="37">
        <v>73000</v>
      </c>
      <c r="J25" s="66" t="s">
        <v>37</v>
      </c>
      <c r="K25" s="112" t="s">
        <v>36</v>
      </c>
    </row>
    <row r="26" spans="1:11" ht="42" customHeight="1" x14ac:dyDescent="0.25">
      <c r="A26" s="80" t="s">
        <v>6</v>
      </c>
      <c r="B26" s="44">
        <v>23</v>
      </c>
      <c r="C26" s="9">
        <v>114</v>
      </c>
      <c r="D26" s="9">
        <v>6</v>
      </c>
      <c r="E26" s="8" t="s">
        <v>39</v>
      </c>
      <c r="F26" s="27">
        <v>18</v>
      </c>
      <c r="G26" s="36">
        <v>206.15</v>
      </c>
      <c r="H26" s="31">
        <v>3.2930000000000001</v>
      </c>
      <c r="I26" s="37">
        <v>75000</v>
      </c>
      <c r="J26" s="66" t="s">
        <v>234</v>
      </c>
      <c r="K26" s="112" t="s">
        <v>235</v>
      </c>
    </row>
    <row r="27" spans="1:11" ht="39" customHeight="1" x14ac:dyDescent="0.25">
      <c r="A27" s="94" t="s">
        <v>23</v>
      </c>
      <c r="B27" s="44">
        <v>24</v>
      </c>
      <c r="C27" s="9">
        <v>114</v>
      </c>
      <c r="D27" s="9">
        <v>6.35</v>
      </c>
      <c r="E27" s="8" t="s">
        <v>39</v>
      </c>
      <c r="F27" s="27">
        <v>2</v>
      </c>
      <c r="G27" s="36"/>
      <c r="H27" s="31">
        <v>0.32200000000000001</v>
      </c>
      <c r="I27" s="37">
        <v>75000</v>
      </c>
      <c r="J27" s="66"/>
      <c r="K27" s="112" t="s">
        <v>42</v>
      </c>
    </row>
    <row r="28" spans="1:11" ht="39" customHeight="1" x14ac:dyDescent="0.25">
      <c r="A28" s="94" t="s">
        <v>23</v>
      </c>
      <c r="B28" s="44">
        <v>25</v>
      </c>
      <c r="C28" s="9">
        <v>114</v>
      </c>
      <c r="D28" s="9">
        <v>6.4</v>
      </c>
      <c r="E28" s="8"/>
      <c r="F28" s="27">
        <v>1</v>
      </c>
      <c r="G28" s="36">
        <v>11.2</v>
      </c>
      <c r="H28" s="31">
        <v>0.20499999999999999</v>
      </c>
      <c r="I28" s="37"/>
      <c r="J28" s="66">
        <v>11.2</v>
      </c>
      <c r="K28" s="112"/>
    </row>
    <row r="29" spans="1:11" ht="30" customHeight="1" x14ac:dyDescent="0.25">
      <c r="A29" s="77" t="s">
        <v>24</v>
      </c>
      <c r="B29" s="44">
        <v>26</v>
      </c>
      <c r="C29" s="9">
        <v>114</v>
      </c>
      <c r="D29" s="9">
        <v>7</v>
      </c>
      <c r="E29" s="8" t="s">
        <v>40</v>
      </c>
      <c r="F29" s="27">
        <v>1</v>
      </c>
      <c r="G29" s="36">
        <v>4</v>
      </c>
      <c r="H29" s="31">
        <f>((C29-D29)*D29*0.02466)*G29/1000</f>
        <v>7.3881360000000007E-2</v>
      </c>
      <c r="I29" s="37">
        <v>85000</v>
      </c>
      <c r="J29" s="66" t="s">
        <v>52</v>
      </c>
      <c r="K29" s="112" t="s">
        <v>62</v>
      </c>
    </row>
    <row r="30" spans="1:11" ht="30" customHeight="1" x14ac:dyDescent="0.25">
      <c r="A30" s="77" t="s">
        <v>6</v>
      </c>
      <c r="B30" s="44">
        <v>27</v>
      </c>
      <c r="C30" s="9">
        <v>114</v>
      </c>
      <c r="D30" s="9">
        <v>8</v>
      </c>
      <c r="E30" s="8" t="s">
        <v>39</v>
      </c>
      <c r="F30" s="27">
        <v>17</v>
      </c>
      <c r="G30" s="36">
        <v>196.79</v>
      </c>
      <c r="H30" s="31">
        <f>((C30-D30)*D30*0.02466)*G30/1000</f>
        <v>4.1152095072000003</v>
      </c>
      <c r="I30" s="37">
        <v>75000</v>
      </c>
      <c r="J30" s="66" t="s">
        <v>239</v>
      </c>
      <c r="K30" s="112" t="s">
        <v>235</v>
      </c>
    </row>
    <row r="31" spans="1:11" ht="30" customHeight="1" x14ac:dyDescent="0.25">
      <c r="A31" s="77" t="s">
        <v>24</v>
      </c>
      <c r="B31" s="44">
        <v>28</v>
      </c>
      <c r="C31" s="9">
        <v>127</v>
      </c>
      <c r="D31" s="9">
        <v>9</v>
      </c>
      <c r="E31" s="8" t="s">
        <v>40</v>
      </c>
      <c r="F31" s="27">
        <v>1</v>
      </c>
      <c r="G31" s="36">
        <v>5.24</v>
      </c>
      <c r="H31" s="31">
        <f>((C31-D31)*D31*0.02466)*G31/1000</f>
        <v>0.13722994080000001</v>
      </c>
      <c r="I31" s="37">
        <v>85000</v>
      </c>
      <c r="J31" s="66">
        <v>5.24</v>
      </c>
      <c r="K31" s="112" t="s">
        <v>63</v>
      </c>
    </row>
    <row r="32" spans="1:11" ht="40.5" customHeight="1" x14ac:dyDescent="0.25">
      <c r="A32" s="78" t="s">
        <v>6</v>
      </c>
      <c r="B32" s="44">
        <v>29</v>
      </c>
      <c r="C32" s="19">
        <v>146</v>
      </c>
      <c r="D32" s="43">
        <v>7</v>
      </c>
      <c r="E32" s="8" t="s">
        <v>39</v>
      </c>
      <c r="F32" s="23">
        <v>1</v>
      </c>
      <c r="G32" s="10">
        <v>11.66</v>
      </c>
      <c r="H32" s="31">
        <f>((C32-D32)*D32*0.02466)*G32/1000</f>
        <v>0.27977213880000001</v>
      </c>
      <c r="I32" s="37">
        <v>73000</v>
      </c>
      <c r="J32" s="66">
        <v>11.66</v>
      </c>
      <c r="K32" s="102" t="s">
        <v>78</v>
      </c>
    </row>
    <row r="33" spans="1:11" ht="37.5" customHeight="1" x14ac:dyDescent="0.25">
      <c r="A33" s="78" t="s">
        <v>6</v>
      </c>
      <c r="B33" s="44">
        <v>30</v>
      </c>
      <c r="C33" s="19">
        <v>146</v>
      </c>
      <c r="D33" s="19">
        <v>7</v>
      </c>
      <c r="E33" s="23" t="s">
        <v>39</v>
      </c>
      <c r="F33" s="23">
        <v>10</v>
      </c>
      <c r="G33" s="54">
        <v>118.5</v>
      </c>
      <c r="H33" s="31">
        <f>((C33-D33)*D33*0.02466)*G33/1000</f>
        <v>2.84331033</v>
      </c>
      <c r="I33" s="37">
        <v>73000</v>
      </c>
      <c r="J33" s="68" t="s">
        <v>35</v>
      </c>
      <c r="K33" s="108" t="s">
        <v>30</v>
      </c>
    </row>
    <row r="34" spans="1:11" ht="41.25" customHeight="1" x14ac:dyDescent="0.25">
      <c r="A34" s="94" t="s">
        <v>23</v>
      </c>
      <c r="B34" s="44">
        <v>31</v>
      </c>
      <c r="C34" s="19">
        <v>146</v>
      </c>
      <c r="D34" s="19">
        <v>7</v>
      </c>
      <c r="E34" s="8" t="s">
        <v>39</v>
      </c>
      <c r="F34" s="23">
        <f>72-39-12</f>
        <v>21</v>
      </c>
      <c r="G34" s="54"/>
      <c r="H34" s="59">
        <f>20.834-11.058-3.388</f>
        <v>6.3879999999999999</v>
      </c>
      <c r="I34" s="37">
        <v>75000</v>
      </c>
      <c r="J34" s="68"/>
      <c r="K34" s="102" t="s">
        <v>79</v>
      </c>
    </row>
    <row r="35" spans="1:11" ht="40.5" customHeight="1" x14ac:dyDescent="0.25">
      <c r="A35" s="77" t="s">
        <v>24</v>
      </c>
      <c r="B35" s="44">
        <v>32</v>
      </c>
      <c r="C35" s="19">
        <v>146</v>
      </c>
      <c r="D35" s="19">
        <v>7</v>
      </c>
      <c r="E35" s="8" t="s">
        <v>39</v>
      </c>
      <c r="F35" s="23">
        <v>12</v>
      </c>
      <c r="G35" s="54">
        <v>141.22</v>
      </c>
      <c r="H35" s="31">
        <f>((C35-D35)*D35*0.02466)*G35/1000</f>
        <v>3.3884580995999998</v>
      </c>
      <c r="I35" s="37">
        <v>75000</v>
      </c>
      <c r="J35" s="68" t="s">
        <v>45</v>
      </c>
      <c r="K35" s="102" t="s">
        <v>64</v>
      </c>
    </row>
    <row r="36" spans="1:11" ht="39" customHeight="1" x14ac:dyDescent="0.25">
      <c r="A36" s="94" t="s">
        <v>23</v>
      </c>
      <c r="B36" s="44">
        <v>33</v>
      </c>
      <c r="C36" s="19">
        <v>146</v>
      </c>
      <c r="D36" s="19" t="s">
        <v>7</v>
      </c>
      <c r="E36" s="8" t="s">
        <v>39</v>
      </c>
      <c r="F36" s="23">
        <f>72-39-20-4</f>
        <v>9</v>
      </c>
      <c r="G36" s="54"/>
      <c r="H36" s="59">
        <f>20.688-10.548-6-1.323</f>
        <v>2.8169999999999988</v>
      </c>
      <c r="I36" s="37">
        <v>75000</v>
      </c>
      <c r="J36" s="68"/>
      <c r="K36" s="102" t="s">
        <v>80</v>
      </c>
    </row>
    <row r="37" spans="1:11" ht="45" customHeight="1" x14ac:dyDescent="0.25">
      <c r="A37" s="78" t="s">
        <v>6</v>
      </c>
      <c r="B37" s="44">
        <v>34</v>
      </c>
      <c r="C37" s="19">
        <v>146</v>
      </c>
      <c r="D37" s="43">
        <v>7.4</v>
      </c>
      <c r="E37" s="8" t="s">
        <v>39</v>
      </c>
      <c r="F37" s="23">
        <v>1</v>
      </c>
      <c r="G37" s="10">
        <v>11.7</v>
      </c>
      <c r="H37" s="31">
        <f>((C37-D37)*D37*0.02466)*G37/1000</f>
        <v>0.29591970408000001</v>
      </c>
      <c r="I37" s="37">
        <v>73000</v>
      </c>
      <c r="J37" s="66">
        <v>11.7</v>
      </c>
      <c r="K37" s="102" t="s">
        <v>81</v>
      </c>
    </row>
    <row r="38" spans="1:11" ht="37.5" customHeight="1" x14ac:dyDescent="0.25">
      <c r="A38" s="94" t="s">
        <v>23</v>
      </c>
      <c r="B38" s="44">
        <v>35</v>
      </c>
      <c r="C38" s="19">
        <v>146</v>
      </c>
      <c r="D38" s="43">
        <v>7.7</v>
      </c>
      <c r="E38" s="8"/>
      <c r="F38" s="23">
        <v>4</v>
      </c>
      <c r="G38" s="10">
        <v>46.5</v>
      </c>
      <c r="H38" s="31">
        <f>((C38-D38)*D38*0.02466)*G38/1000</f>
        <v>1.2211216479000002</v>
      </c>
      <c r="I38" s="37"/>
      <c r="J38" s="66" t="s">
        <v>191</v>
      </c>
      <c r="K38" s="102"/>
    </row>
    <row r="39" spans="1:11" ht="45.75" customHeight="1" x14ac:dyDescent="0.25">
      <c r="A39" s="78" t="s">
        <v>6</v>
      </c>
      <c r="B39" s="44">
        <v>36</v>
      </c>
      <c r="C39" s="19">
        <v>146</v>
      </c>
      <c r="D39" s="43">
        <v>7.7</v>
      </c>
      <c r="E39" s="8" t="s">
        <v>39</v>
      </c>
      <c r="F39" s="23">
        <v>33</v>
      </c>
      <c r="G39" s="10">
        <v>385.38</v>
      </c>
      <c r="H39" s="31">
        <f>((C39-D39)*D39*0.02466)*G39/1000</f>
        <v>10.120341089628003</v>
      </c>
      <c r="I39" s="37">
        <v>73000</v>
      </c>
      <c r="J39" s="69" t="s">
        <v>34</v>
      </c>
      <c r="K39" s="102" t="s">
        <v>78</v>
      </c>
    </row>
    <row r="40" spans="1:11" ht="39.75" customHeight="1" x14ac:dyDescent="0.25">
      <c r="A40" s="78" t="s">
        <v>6</v>
      </c>
      <c r="B40" s="44">
        <v>37</v>
      </c>
      <c r="C40" s="19">
        <v>146</v>
      </c>
      <c r="D40" s="19" t="s">
        <v>7</v>
      </c>
      <c r="E40" s="23" t="s">
        <v>40</v>
      </c>
      <c r="F40" s="27">
        <f>68-60</f>
        <v>8</v>
      </c>
      <c r="G40" s="26"/>
      <c r="H40" s="32">
        <v>2.4460000000000002</v>
      </c>
      <c r="I40" s="37">
        <v>73000</v>
      </c>
      <c r="J40" s="68" t="s">
        <v>43</v>
      </c>
      <c r="K40" s="112" t="s">
        <v>29</v>
      </c>
    </row>
    <row r="41" spans="1:11" ht="38.25" customHeight="1" x14ac:dyDescent="0.25">
      <c r="A41" s="95" t="s">
        <v>23</v>
      </c>
      <c r="B41" s="44">
        <v>38</v>
      </c>
      <c r="C41" s="19">
        <v>146</v>
      </c>
      <c r="D41" s="19" t="s">
        <v>7</v>
      </c>
      <c r="E41" s="23" t="s">
        <v>40</v>
      </c>
      <c r="F41" s="23"/>
      <c r="G41" s="53"/>
      <c r="H41" s="42">
        <v>4.1059999999999999</v>
      </c>
      <c r="I41" s="37">
        <v>73000</v>
      </c>
      <c r="J41" s="70"/>
      <c r="K41" s="102" t="s">
        <v>79</v>
      </c>
    </row>
    <row r="42" spans="1:11" ht="54" customHeight="1" x14ac:dyDescent="0.25">
      <c r="A42" s="78" t="s">
        <v>6</v>
      </c>
      <c r="B42" s="44">
        <v>39</v>
      </c>
      <c r="C42" s="19">
        <v>146</v>
      </c>
      <c r="D42" s="19">
        <v>7.7</v>
      </c>
      <c r="E42" s="23" t="s">
        <v>39</v>
      </c>
      <c r="F42" s="23">
        <v>39</v>
      </c>
      <c r="G42" s="11">
        <v>429.23</v>
      </c>
      <c r="H42" s="31">
        <f>((C42-D42)*D42*0.02466)*G42/1000</f>
        <v>11.271871933938002</v>
      </c>
      <c r="I42" s="37">
        <v>73000</v>
      </c>
      <c r="J42" s="71" t="s">
        <v>220</v>
      </c>
      <c r="K42" s="102" t="s">
        <v>82</v>
      </c>
    </row>
    <row r="43" spans="1:11" ht="24" customHeight="1" x14ac:dyDescent="0.25">
      <c r="A43" s="78" t="s">
        <v>6</v>
      </c>
      <c r="B43" s="44">
        <v>40</v>
      </c>
      <c r="C43" s="19">
        <v>146</v>
      </c>
      <c r="D43" s="19">
        <v>8</v>
      </c>
      <c r="E43" s="8" t="s">
        <v>40</v>
      </c>
      <c r="F43" s="27">
        <v>7</v>
      </c>
      <c r="G43" s="26">
        <v>68.95</v>
      </c>
      <c r="H43" s="31">
        <f>((C43-D43)*D43*0.02466)*G43/1000</f>
        <v>1.8771389280000002</v>
      </c>
      <c r="I43" s="37">
        <v>69000</v>
      </c>
      <c r="J43" s="67" t="s">
        <v>44</v>
      </c>
      <c r="K43" s="102" t="s">
        <v>26</v>
      </c>
    </row>
    <row r="44" spans="1:11" ht="24" customHeight="1" x14ac:dyDescent="0.25">
      <c r="A44" s="78" t="s">
        <v>6</v>
      </c>
      <c r="B44" s="44">
        <v>41</v>
      </c>
      <c r="C44" s="19">
        <v>146</v>
      </c>
      <c r="D44" s="19">
        <v>8</v>
      </c>
      <c r="E44" s="8" t="s">
        <v>40</v>
      </c>
      <c r="F44" s="27">
        <v>12</v>
      </c>
      <c r="G44" s="26">
        <v>124.63</v>
      </c>
      <c r="H44" s="31">
        <f>((C44-D44)*D44*0.02466)*G44/1000</f>
        <v>3.3930068832</v>
      </c>
      <c r="I44" s="37">
        <v>110000</v>
      </c>
      <c r="J44" s="67" t="s">
        <v>138</v>
      </c>
      <c r="K44" s="102" t="s">
        <v>105</v>
      </c>
    </row>
    <row r="45" spans="1:11" ht="24" customHeight="1" x14ac:dyDescent="0.25">
      <c r="A45" s="78" t="s">
        <v>23</v>
      </c>
      <c r="B45" s="44">
        <v>42</v>
      </c>
      <c r="C45" s="19">
        <v>146</v>
      </c>
      <c r="D45" s="19">
        <v>8.5</v>
      </c>
      <c r="E45" s="8"/>
      <c r="F45" s="27"/>
      <c r="G45" s="26"/>
      <c r="H45" s="31">
        <v>35</v>
      </c>
      <c r="I45" s="37">
        <v>120000</v>
      </c>
      <c r="J45" s="67"/>
      <c r="K45" s="102" t="s">
        <v>231</v>
      </c>
    </row>
    <row r="46" spans="1:11" ht="39.75" customHeight="1" x14ac:dyDescent="0.25">
      <c r="A46" s="78" t="s">
        <v>6</v>
      </c>
      <c r="B46" s="44">
        <v>43</v>
      </c>
      <c r="C46" s="19">
        <v>146</v>
      </c>
      <c r="D46" s="19">
        <v>9</v>
      </c>
      <c r="E46" s="8" t="s">
        <v>40</v>
      </c>
      <c r="F46" s="27">
        <v>2</v>
      </c>
      <c r="G46" s="26">
        <v>19.260000000000002</v>
      </c>
      <c r="H46" s="31">
        <f>((C46-D46)*D46*0.02466)*G46/1000</f>
        <v>0.58561532280000006</v>
      </c>
      <c r="I46" s="37">
        <v>73000</v>
      </c>
      <c r="J46" s="72" t="s">
        <v>33</v>
      </c>
      <c r="K46" s="102" t="s">
        <v>26</v>
      </c>
    </row>
    <row r="47" spans="1:11" ht="26.25" customHeight="1" x14ac:dyDescent="0.25">
      <c r="A47" s="77" t="s">
        <v>24</v>
      </c>
      <c r="B47" s="44">
        <v>46</v>
      </c>
      <c r="C47" s="19">
        <v>159</v>
      </c>
      <c r="D47" s="19">
        <v>6</v>
      </c>
      <c r="E47" s="8" t="s">
        <v>39</v>
      </c>
      <c r="F47" s="56">
        <v>1</v>
      </c>
      <c r="G47" s="11">
        <v>1</v>
      </c>
      <c r="H47" s="31">
        <f>((C47-D47)*D47*0.02466)*G47/1000</f>
        <v>2.2637880000000003E-2</v>
      </c>
      <c r="I47" s="37">
        <v>73000</v>
      </c>
      <c r="J47" s="73" t="s">
        <v>139</v>
      </c>
      <c r="K47" s="114" t="s">
        <v>83</v>
      </c>
    </row>
    <row r="48" spans="1:11" ht="24.75" customHeight="1" x14ac:dyDescent="0.25">
      <c r="A48" s="78" t="s">
        <v>6</v>
      </c>
      <c r="B48" s="44">
        <v>47</v>
      </c>
      <c r="C48" s="19">
        <v>159</v>
      </c>
      <c r="D48" s="19">
        <v>8</v>
      </c>
      <c r="E48" s="8" t="s">
        <v>3</v>
      </c>
      <c r="F48" s="21">
        <v>20</v>
      </c>
      <c r="G48" s="11">
        <v>199.53</v>
      </c>
      <c r="H48" s="31">
        <f>((C48-D48)*D48*0.02466)*G48/1000</f>
        <v>5.9438550383999997</v>
      </c>
      <c r="I48" s="37">
        <v>89000</v>
      </c>
      <c r="J48" s="69" t="s">
        <v>116</v>
      </c>
      <c r="K48" s="114" t="s">
        <v>118</v>
      </c>
    </row>
    <row r="49" spans="1:11" ht="21.75" customHeight="1" x14ac:dyDescent="0.25">
      <c r="A49" s="78" t="s">
        <v>6</v>
      </c>
      <c r="B49" s="44">
        <v>48</v>
      </c>
      <c r="C49" s="19">
        <v>159</v>
      </c>
      <c r="D49" s="19">
        <v>9</v>
      </c>
      <c r="E49" s="8" t="s">
        <v>3</v>
      </c>
      <c r="F49" s="21">
        <v>2</v>
      </c>
      <c r="G49" s="11">
        <v>18.61</v>
      </c>
      <c r="H49" s="31">
        <f>((C49-D49)*D49*0.02466)*G49/1000</f>
        <v>0.61954551000000002</v>
      </c>
      <c r="I49" s="37">
        <v>89000</v>
      </c>
      <c r="J49" s="66" t="s">
        <v>117</v>
      </c>
      <c r="K49" s="114" t="s">
        <v>118</v>
      </c>
    </row>
    <row r="50" spans="1:11" ht="34.5" customHeight="1" x14ac:dyDescent="0.25">
      <c r="A50" s="95" t="s">
        <v>23</v>
      </c>
      <c r="B50" s="44">
        <v>49</v>
      </c>
      <c r="C50" s="15">
        <v>168</v>
      </c>
      <c r="D50" s="9" t="s">
        <v>38</v>
      </c>
      <c r="E50" s="8" t="s">
        <v>39</v>
      </c>
      <c r="F50" s="16">
        <f>61-26-7-2-8-14</f>
        <v>4</v>
      </c>
      <c r="G50" s="17"/>
      <c r="H50" s="33">
        <f>21.172-8.922-2.522-0.657-2.714-4.795</f>
        <v>1.5619999999999994</v>
      </c>
      <c r="I50" s="37">
        <v>75000</v>
      </c>
      <c r="J50" s="66"/>
      <c r="K50" s="112" t="s">
        <v>65</v>
      </c>
    </row>
    <row r="51" spans="1:11" ht="24.75" customHeight="1" x14ac:dyDescent="0.25">
      <c r="A51" s="82" t="s">
        <v>23</v>
      </c>
      <c r="B51" s="44">
        <v>50</v>
      </c>
      <c r="C51" s="15">
        <v>168</v>
      </c>
      <c r="D51" s="9">
        <v>7.3</v>
      </c>
      <c r="E51" s="8"/>
      <c r="F51" s="16">
        <v>1</v>
      </c>
      <c r="G51" s="17">
        <v>12.6</v>
      </c>
      <c r="H51" s="33">
        <v>0.372</v>
      </c>
      <c r="I51" s="37">
        <v>110000</v>
      </c>
      <c r="J51" s="66"/>
      <c r="K51" s="112" t="s">
        <v>226</v>
      </c>
    </row>
    <row r="52" spans="1:11" ht="88.5" customHeight="1" x14ac:dyDescent="0.25">
      <c r="A52" s="82" t="s">
        <v>6</v>
      </c>
      <c r="B52" s="44">
        <v>51</v>
      </c>
      <c r="C52" s="15">
        <v>168</v>
      </c>
      <c r="D52" s="9">
        <v>7.3</v>
      </c>
      <c r="E52" s="8" t="s">
        <v>39</v>
      </c>
      <c r="F52" s="16">
        <v>63</v>
      </c>
      <c r="G52" s="17">
        <v>735.7</v>
      </c>
      <c r="H52" s="33">
        <v>21.279</v>
      </c>
      <c r="I52" s="37">
        <v>79000</v>
      </c>
      <c r="J52" s="66" t="s">
        <v>245</v>
      </c>
      <c r="K52" s="112" t="s">
        <v>235</v>
      </c>
    </row>
    <row r="53" spans="1:11" ht="34.5" customHeight="1" x14ac:dyDescent="0.25">
      <c r="A53" s="94" t="s">
        <v>23</v>
      </c>
      <c r="B53" s="44">
        <v>52</v>
      </c>
      <c r="C53" s="15">
        <v>168</v>
      </c>
      <c r="D53" s="9" t="s">
        <v>192</v>
      </c>
      <c r="E53" s="8"/>
      <c r="F53" s="16">
        <v>3</v>
      </c>
      <c r="G53" s="17">
        <v>34.1</v>
      </c>
      <c r="H53" s="33">
        <v>1.165</v>
      </c>
      <c r="I53" s="37"/>
      <c r="J53" s="66" t="s">
        <v>193</v>
      </c>
      <c r="K53" s="112"/>
    </row>
    <row r="54" spans="1:11" ht="28.5" customHeight="1" x14ac:dyDescent="0.25">
      <c r="A54" s="95" t="s">
        <v>23</v>
      </c>
      <c r="B54" s="44">
        <v>53</v>
      </c>
      <c r="C54" s="15">
        <v>168</v>
      </c>
      <c r="D54" s="9">
        <v>8.9</v>
      </c>
      <c r="E54" s="10" t="s">
        <v>39</v>
      </c>
      <c r="F54" s="16">
        <v>1</v>
      </c>
      <c r="G54" s="17"/>
      <c r="H54" s="103">
        <v>0.35</v>
      </c>
      <c r="I54" s="37">
        <v>64000</v>
      </c>
      <c r="J54" s="99"/>
      <c r="K54" s="112" t="s">
        <v>190</v>
      </c>
    </row>
    <row r="55" spans="1:11" ht="28.5" customHeight="1" x14ac:dyDescent="0.25">
      <c r="A55" s="95" t="s">
        <v>23</v>
      </c>
      <c r="B55" s="44">
        <v>54</v>
      </c>
      <c r="C55" s="15">
        <v>168</v>
      </c>
      <c r="D55" s="9">
        <v>7.3</v>
      </c>
      <c r="E55" s="10" t="s">
        <v>39</v>
      </c>
      <c r="F55" s="16">
        <v>3</v>
      </c>
      <c r="G55" s="17"/>
      <c r="H55" s="103">
        <f>1.4-0.35</f>
        <v>1.0499999999999998</v>
      </c>
      <c r="I55" s="37">
        <v>79000</v>
      </c>
      <c r="J55" s="99"/>
      <c r="K55" s="112" t="s">
        <v>121</v>
      </c>
    </row>
    <row r="56" spans="1:11" ht="21" customHeight="1" x14ac:dyDescent="0.25">
      <c r="A56" s="77" t="s">
        <v>6</v>
      </c>
      <c r="B56" s="44">
        <v>55</v>
      </c>
      <c r="C56" s="15">
        <v>168</v>
      </c>
      <c r="D56" s="9">
        <v>8</v>
      </c>
      <c r="E56" s="10" t="s">
        <v>39</v>
      </c>
      <c r="F56" s="16">
        <v>23</v>
      </c>
      <c r="G56" s="17">
        <v>275.49</v>
      </c>
      <c r="H56" s="33">
        <f>((C56-D56)*D56*0.02466)*G56/1000</f>
        <v>8.6957867520000001</v>
      </c>
      <c r="I56" s="37"/>
      <c r="J56" s="129" t="s">
        <v>252</v>
      </c>
      <c r="K56" s="112" t="s">
        <v>253</v>
      </c>
    </row>
    <row r="57" spans="1:11" ht="21" customHeight="1" x14ac:dyDescent="0.25">
      <c r="A57" s="77" t="s">
        <v>6</v>
      </c>
      <c r="B57" s="44">
        <v>56</v>
      </c>
      <c r="C57" s="15">
        <v>168</v>
      </c>
      <c r="D57" s="9">
        <v>8</v>
      </c>
      <c r="E57" s="10" t="s">
        <v>39</v>
      </c>
      <c r="F57" s="16">
        <v>2</v>
      </c>
      <c r="G57" s="17">
        <v>23.28</v>
      </c>
      <c r="H57" s="33">
        <f>((C57-D57)*D57*0.02466)*G57/1000</f>
        <v>0.73482854400000008</v>
      </c>
      <c r="I57" s="37">
        <v>79000</v>
      </c>
      <c r="J57" s="129" t="s">
        <v>246</v>
      </c>
      <c r="K57" s="112" t="s">
        <v>247</v>
      </c>
    </row>
    <row r="58" spans="1:11" ht="21" customHeight="1" x14ac:dyDescent="0.25">
      <c r="A58" s="77" t="s">
        <v>6</v>
      </c>
      <c r="B58" s="44">
        <v>57</v>
      </c>
      <c r="C58" s="15">
        <v>168</v>
      </c>
      <c r="D58" s="9">
        <v>8</v>
      </c>
      <c r="E58" s="10" t="s">
        <v>39</v>
      </c>
      <c r="F58" s="16">
        <v>23</v>
      </c>
      <c r="G58" s="17">
        <v>275.49</v>
      </c>
      <c r="H58" s="33">
        <f>((C58-D58)*D58*0.02466)*G58/1000</f>
        <v>8.6957867520000001</v>
      </c>
      <c r="I58" s="37"/>
      <c r="J58" s="129" t="s">
        <v>251</v>
      </c>
      <c r="K58" s="112" t="s">
        <v>250</v>
      </c>
    </row>
    <row r="59" spans="1:11" ht="27" customHeight="1" x14ac:dyDescent="0.25">
      <c r="A59" s="77" t="s">
        <v>6</v>
      </c>
      <c r="B59" s="44">
        <v>58</v>
      </c>
      <c r="C59" s="15">
        <v>168</v>
      </c>
      <c r="D59" s="9">
        <v>8.9</v>
      </c>
      <c r="E59" s="10" t="s">
        <v>39</v>
      </c>
      <c r="F59" s="16">
        <v>4</v>
      </c>
      <c r="G59" s="17">
        <v>46.91</v>
      </c>
      <c r="H59" s="33">
        <f>((C59-D59)*D59*0.02466)*G59/1000</f>
        <v>1.638018081594</v>
      </c>
      <c r="I59" s="37">
        <v>79000</v>
      </c>
      <c r="J59" s="99" t="s">
        <v>260</v>
      </c>
      <c r="K59" s="112" t="s">
        <v>121</v>
      </c>
    </row>
    <row r="60" spans="1:11" ht="64.5" customHeight="1" x14ac:dyDescent="0.25">
      <c r="A60" s="77" t="s">
        <v>6</v>
      </c>
      <c r="B60" s="44">
        <v>59</v>
      </c>
      <c r="C60" s="15">
        <v>168</v>
      </c>
      <c r="D60" s="9">
        <v>8.9</v>
      </c>
      <c r="E60" s="10" t="s">
        <v>39</v>
      </c>
      <c r="F60" s="16">
        <v>25</v>
      </c>
      <c r="G60" s="17">
        <v>290.86</v>
      </c>
      <c r="H60" s="33">
        <f>((C60-D60)*D60*0.02466)*G60/1000</f>
        <v>10.156340635524</v>
      </c>
      <c r="I60" s="37">
        <v>79000</v>
      </c>
      <c r="J60" s="99" t="s">
        <v>261</v>
      </c>
      <c r="K60" s="112" t="s">
        <v>121</v>
      </c>
    </row>
    <row r="61" spans="1:11" ht="120.75" customHeight="1" x14ac:dyDescent="0.25">
      <c r="A61" s="77" t="s">
        <v>6</v>
      </c>
      <c r="B61" s="44">
        <v>60</v>
      </c>
      <c r="C61" s="15">
        <v>168</v>
      </c>
      <c r="D61" s="9">
        <v>8.9</v>
      </c>
      <c r="E61" s="10" t="s">
        <v>39</v>
      </c>
      <c r="F61" s="16">
        <v>92</v>
      </c>
      <c r="G61" s="17">
        <v>1072.6300000000001</v>
      </c>
      <c r="H61" s="33">
        <v>37.463000000000001</v>
      </c>
      <c r="I61" s="37">
        <v>79000</v>
      </c>
      <c r="J61" s="99" t="s">
        <v>227</v>
      </c>
      <c r="K61" s="112" t="s">
        <v>121</v>
      </c>
    </row>
    <row r="62" spans="1:11" ht="55.5" customHeight="1" x14ac:dyDescent="0.25">
      <c r="A62" s="77" t="s">
        <v>6</v>
      </c>
      <c r="B62" s="44">
        <v>61</v>
      </c>
      <c r="C62" s="15">
        <v>168</v>
      </c>
      <c r="D62" s="9">
        <v>8.9</v>
      </c>
      <c r="E62" s="10" t="s">
        <v>39</v>
      </c>
      <c r="F62" s="16">
        <v>50</v>
      </c>
      <c r="G62" s="17">
        <v>585.67999999999995</v>
      </c>
      <c r="H62" s="33">
        <v>20.454000000000001</v>
      </c>
      <c r="I62" s="37">
        <v>79000</v>
      </c>
      <c r="J62" s="99" t="s">
        <v>183</v>
      </c>
      <c r="K62" s="112" t="s">
        <v>121</v>
      </c>
    </row>
    <row r="63" spans="1:11" ht="49.5" customHeight="1" x14ac:dyDescent="0.25">
      <c r="A63" s="77" t="s">
        <v>6</v>
      </c>
      <c r="B63" s="44">
        <v>62</v>
      </c>
      <c r="C63" s="15">
        <v>168</v>
      </c>
      <c r="D63" s="9">
        <v>8.9</v>
      </c>
      <c r="E63" s="10" t="s">
        <v>39</v>
      </c>
      <c r="F63" s="16">
        <v>50</v>
      </c>
      <c r="G63" s="17">
        <v>586.35</v>
      </c>
      <c r="H63" s="33">
        <v>20.48</v>
      </c>
      <c r="I63" s="37">
        <v>79000</v>
      </c>
      <c r="J63" s="99" t="s">
        <v>184</v>
      </c>
      <c r="K63" s="112" t="s">
        <v>121</v>
      </c>
    </row>
    <row r="64" spans="1:11" ht="34.5" customHeight="1" x14ac:dyDescent="0.25">
      <c r="A64" s="77" t="s">
        <v>6</v>
      </c>
      <c r="B64" s="44">
        <v>63</v>
      </c>
      <c r="C64" s="15">
        <v>168</v>
      </c>
      <c r="D64" s="9">
        <v>8.9</v>
      </c>
      <c r="E64" s="10" t="s">
        <v>39</v>
      </c>
      <c r="F64" s="16">
        <v>14</v>
      </c>
      <c r="G64" s="17">
        <v>161.15</v>
      </c>
      <c r="H64" s="33">
        <v>5.6280000000000001</v>
      </c>
      <c r="I64" s="37">
        <v>79000</v>
      </c>
      <c r="J64" s="99" t="s">
        <v>166</v>
      </c>
      <c r="K64" s="112" t="s">
        <v>121</v>
      </c>
    </row>
    <row r="65" spans="1:11" ht="24" customHeight="1" x14ac:dyDescent="0.25">
      <c r="A65" s="77" t="s">
        <v>6</v>
      </c>
      <c r="B65" s="44">
        <v>64</v>
      </c>
      <c r="C65" s="15">
        <v>168</v>
      </c>
      <c r="D65" s="9">
        <v>8.9</v>
      </c>
      <c r="E65" s="10" t="s">
        <v>39</v>
      </c>
      <c r="F65" s="16">
        <v>1</v>
      </c>
      <c r="G65" s="17">
        <v>11.55</v>
      </c>
      <c r="H65" s="31">
        <f>((C65-D65)*D65*0.02466)*G65/1000</f>
        <v>0.40330651977000009</v>
      </c>
      <c r="I65" s="37">
        <v>79000</v>
      </c>
      <c r="J65" s="129">
        <v>11.55</v>
      </c>
      <c r="K65" s="112" t="s">
        <v>228</v>
      </c>
    </row>
    <row r="66" spans="1:11" ht="55.5" customHeight="1" x14ac:dyDescent="0.25">
      <c r="A66" s="95" t="s">
        <v>23</v>
      </c>
      <c r="B66" s="44">
        <v>65</v>
      </c>
      <c r="C66" s="15">
        <v>168</v>
      </c>
      <c r="D66" s="9">
        <v>8.9</v>
      </c>
      <c r="E66" s="10"/>
      <c r="F66" s="16">
        <v>1</v>
      </c>
      <c r="G66" s="17"/>
      <c r="H66" s="33">
        <v>0.33500000000000002</v>
      </c>
      <c r="I66" s="37">
        <v>73000</v>
      </c>
      <c r="J66" s="66"/>
      <c r="K66" s="112" t="s">
        <v>88</v>
      </c>
    </row>
    <row r="67" spans="1:11" ht="24" customHeight="1" x14ac:dyDescent="0.25">
      <c r="A67" s="95" t="s">
        <v>5</v>
      </c>
      <c r="B67" s="44">
        <v>66</v>
      </c>
      <c r="C67" s="15">
        <v>168</v>
      </c>
      <c r="D67" s="9">
        <v>8.9</v>
      </c>
      <c r="E67" s="10" t="s">
        <v>39</v>
      </c>
      <c r="F67" s="16">
        <f>160-50-50-40</f>
        <v>20</v>
      </c>
      <c r="G67" s="17"/>
      <c r="H67" s="33">
        <f>67.885-21.26-21.1-17.05</f>
        <v>8.4749999999999979</v>
      </c>
      <c r="I67" s="37">
        <v>79000</v>
      </c>
      <c r="J67" s="66"/>
      <c r="K67" s="112" t="s">
        <v>113</v>
      </c>
    </row>
    <row r="68" spans="1:11" ht="33" customHeight="1" x14ac:dyDescent="0.25">
      <c r="A68" s="82" t="s">
        <v>127</v>
      </c>
      <c r="B68" s="44">
        <v>67</v>
      </c>
      <c r="C68" s="15">
        <v>168</v>
      </c>
      <c r="D68" s="9">
        <v>8.9</v>
      </c>
      <c r="E68" s="10" t="s">
        <v>39</v>
      </c>
      <c r="F68" s="16">
        <v>2</v>
      </c>
      <c r="G68" s="17">
        <v>23.24</v>
      </c>
      <c r="H68" s="33">
        <v>0.875</v>
      </c>
      <c r="I68" s="37">
        <v>115000</v>
      </c>
      <c r="J68" s="66" t="s">
        <v>98</v>
      </c>
      <c r="K68" s="115" t="s">
        <v>96</v>
      </c>
    </row>
    <row r="69" spans="1:11" ht="33" customHeight="1" x14ac:dyDescent="0.25">
      <c r="A69" s="82" t="s">
        <v>127</v>
      </c>
      <c r="B69" s="44">
        <v>68</v>
      </c>
      <c r="C69" s="15">
        <v>168</v>
      </c>
      <c r="D69" s="9">
        <v>8.9</v>
      </c>
      <c r="E69" s="10"/>
      <c r="F69" s="16">
        <v>5</v>
      </c>
      <c r="G69" s="17">
        <v>57.27</v>
      </c>
      <c r="H69" s="33">
        <v>2.0910000000000002</v>
      </c>
      <c r="I69" s="37">
        <v>115000</v>
      </c>
      <c r="J69" s="66" t="s">
        <v>194</v>
      </c>
      <c r="K69" s="115" t="s">
        <v>195</v>
      </c>
    </row>
    <row r="70" spans="1:11" ht="27.75" customHeight="1" x14ac:dyDescent="0.25">
      <c r="A70" s="77" t="s">
        <v>24</v>
      </c>
      <c r="B70" s="44">
        <v>69</v>
      </c>
      <c r="C70" s="15">
        <v>168</v>
      </c>
      <c r="D70" s="9">
        <v>16</v>
      </c>
      <c r="E70" s="8" t="s">
        <v>40</v>
      </c>
      <c r="F70" s="16">
        <v>2</v>
      </c>
      <c r="G70" s="17">
        <v>14.26</v>
      </c>
      <c r="H70" s="31">
        <f>((C70-D70)*D70*0.02466)*G70/1000</f>
        <v>0.85521669119999999</v>
      </c>
      <c r="I70" s="37">
        <v>100000</v>
      </c>
      <c r="J70" s="66" t="s">
        <v>53</v>
      </c>
      <c r="K70" s="112" t="s">
        <v>66</v>
      </c>
    </row>
    <row r="71" spans="1:11" ht="15.75" customHeight="1" x14ac:dyDescent="0.25">
      <c r="A71" s="95" t="s">
        <v>23</v>
      </c>
      <c r="B71" s="44">
        <v>70</v>
      </c>
      <c r="C71" s="15" t="s">
        <v>14</v>
      </c>
      <c r="D71" s="9"/>
      <c r="E71" s="10"/>
      <c r="F71" s="16">
        <v>1</v>
      </c>
      <c r="G71" s="17"/>
      <c r="H71" s="33"/>
      <c r="I71" s="37">
        <v>75000</v>
      </c>
      <c r="J71" s="66"/>
      <c r="K71" s="112" t="s">
        <v>27</v>
      </c>
    </row>
    <row r="72" spans="1:11" ht="25.5" customHeight="1" x14ac:dyDescent="0.25">
      <c r="A72" s="95" t="s">
        <v>23</v>
      </c>
      <c r="B72" s="44">
        <v>71</v>
      </c>
      <c r="C72" s="15">
        <v>178</v>
      </c>
      <c r="D72" s="9">
        <v>9.1999999999999993</v>
      </c>
      <c r="E72" s="10" t="s">
        <v>39</v>
      </c>
      <c r="F72" s="16">
        <f>45-44</f>
        <v>1</v>
      </c>
      <c r="G72" s="17"/>
      <c r="H72" s="33">
        <f>20.732-20.292</f>
        <v>0.43999999999999773</v>
      </c>
      <c r="I72" s="37">
        <v>75000</v>
      </c>
      <c r="J72" s="66"/>
      <c r="K72" s="112" t="s">
        <v>86</v>
      </c>
    </row>
    <row r="73" spans="1:11" ht="37.5" customHeight="1" x14ac:dyDescent="0.25">
      <c r="A73" s="77" t="s">
        <v>6</v>
      </c>
      <c r="B73" s="44">
        <v>72</v>
      </c>
      <c r="C73" s="10">
        <v>219</v>
      </c>
      <c r="D73" s="10">
        <v>7</v>
      </c>
      <c r="E73" s="23" t="s">
        <v>40</v>
      </c>
      <c r="F73" s="20">
        <v>1</v>
      </c>
      <c r="G73" s="23">
        <v>7.74</v>
      </c>
      <c r="H73" s="31">
        <f t="shared" ref="H73:H79" si="1">((C73-D73)*D73*0.02466)*G73/1000</f>
        <v>0.28324870560000004</v>
      </c>
      <c r="I73" s="37">
        <v>95000</v>
      </c>
      <c r="J73" s="58">
        <v>7.74</v>
      </c>
      <c r="K73" s="112" t="s">
        <v>119</v>
      </c>
    </row>
    <row r="74" spans="1:11" ht="32.25" customHeight="1" x14ac:dyDescent="0.25">
      <c r="A74" s="77" t="s">
        <v>24</v>
      </c>
      <c r="B74" s="44">
        <v>73</v>
      </c>
      <c r="C74" s="10">
        <v>219</v>
      </c>
      <c r="D74" s="10">
        <v>8</v>
      </c>
      <c r="E74" s="8" t="s">
        <v>40</v>
      </c>
      <c r="F74" s="20">
        <v>1</v>
      </c>
      <c r="G74" s="23">
        <v>5.4</v>
      </c>
      <c r="H74" s="31">
        <f t="shared" si="1"/>
        <v>0.22478083200000004</v>
      </c>
      <c r="I74" s="37">
        <v>65000</v>
      </c>
      <c r="J74" s="74" t="s">
        <v>152</v>
      </c>
      <c r="K74" s="116" t="s">
        <v>67</v>
      </c>
    </row>
    <row r="75" spans="1:11" ht="106.5" customHeight="1" x14ac:dyDescent="0.25">
      <c r="A75" s="82" t="s">
        <v>6</v>
      </c>
      <c r="B75" s="44">
        <v>74</v>
      </c>
      <c r="C75" s="10">
        <v>219</v>
      </c>
      <c r="D75" s="10">
        <v>8</v>
      </c>
      <c r="E75" s="8" t="s">
        <v>39</v>
      </c>
      <c r="F75" s="20">
        <v>46</v>
      </c>
      <c r="G75" s="23">
        <v>508.82</v>
      </c>
      <c r="H75" s="31">
        <f t="shared" si="1"/>
        <v>21.180182025600001</v>
      </c>
      <c r="I75" s="37"/>
      <c r="J75" s="74" t="s">
        <v>259</v>
      </c>
      <c r="K75" s="116" t="s">
        <v>256</v>
      </c>
    </row>
    <row r="76" spans="1:11" ht="87" customHeight="1" x14ac:dyDescent="0.25">
      <c r="A76" s="82" t="s">
        <v>5</v>
      </c>
      <c r="B76" s="44">
        <v>74</v>
      </c>
      <c r="C76" s="10">
        <v>219</v>
      </c>
      <c r="D76" s="10">
        <v>8</v>
      </c>
      <c r="E76" s="8" t="s">
        <v>39</v>
      </c>
      <c r="F76" s="20">
        <v>10</v>
      </c>
      <c r="G76" s="23">
        <v>116.22</v>
      </c>
      <c r="H76" s="31">
        <v>4.7450000000000001</v>
      </c>
      <c r="I76" s="37"/>
      <c r="J76" s="74" t="s">
        <v>255</v>
      </c>
      <c r="K76" s="116" t="s">
        <v>256</v>
      </c>
    </row>
    <row r="77" spans="1:11" ht="87" customHeight="1" x14ac:dyDescent="0.25">
      <c r="A77" s="77" t="s">
        <v>6</v>
      </c>
      <c r="B77" s="44">
        <v>74</v>
      </c>
      <c r="C77" s="10">
        <v>219</v>
      </c>
      <c r="D77" s="10">
        <v>10</v>
      </c>
      <c r="E77" s="8" t="s">
        <v>39</v>
      </c>
      <c r="F77" s="20">
        <v>29</v>
      </c>
      <c r="G77" s="23">
        <v>321.92</v>
      </c>
      <c r="H77" s="31">
        <f t="shared" si="1"/>
        <v>16.591563648000001</v>
      </c>
      <c r="I77" s="37">
        <v>92000</v>
      </c>
      <c r="J77" s="74" t="s">
        <v>257</v>
      </c>
      <c r="K77" s="116" t="s">
        <v>244</v>
      </c>
    </row>
    <row r="78" spans="1:11" ht="69" customHeight="1" x14ac:dyDescent="0.25">
      <c r="A78" s="77" t="s">
        <v>6</v>
      </c>
      <c r="B78" s="44">
        <v>75</v>
      </c>
      <c r="C78" s="10">
        <v>219</v>
      </c>
      <c r="D78" s="10">
        <v>10</v>
      </c>
      <c r="E78" s="8" t="s">
        <v>39</v>
      </c>
      <c r="F78" s="20">
        <v>24</v>
      </c>
      <c r="G78" s="23">
        <v>264.98</v>
      </c>
      <c r="H78" s="31">
        <f t="shared" si="1"/>
        <v>13.656910212000001</v>
      </c>
      <c r="I78" s="37">
        <v>92000</v>
      </c>
      <c r="J78" s="74" t="s">
        <v>258</v>
      </c>
      <c r="K78" s="116" t="s">
        <v>238</v>
      </c>
    </row>
    <row r="79" spans="1:11" ht="36" customHeight="1" x14ac:dyDescent="0.25">
      <c r="A79" s="93" t="s">
        <v>6</v>
      </c>
      <c r="B79" s="44">
        <v>76</v>
      </c>
      <c r="C79" s="14">
        <v>245</v>
      </c>
      <c r="D79" s="14">
        <v>7.9</v>
      </c>
      <c r="E79" s="8" t="s">
        <v>39</v>
      </c>
      <c r="F79" s="20">
        <v>7</v>
      </c>
      <c r="G79" s="23">
        <v>82.61</v>
      </c>
      <c r="H79" s="31">
        <f t="shared" si="1"/>
        <v>3.8157888944340002</v>
      </c>
      <c r="I79" s="37">
        <v>79000</v>
      </c>
      <c r="J79" s="58" t="s">
        <v>248</v>
      </c>
      <c r="K79" s="116" t="s">
        <v>140</v>
      </c>
    </row>
    <row r="80" spans="1:11" ht="64.5" customHeight="1" x14ac:dyDescent="0.25">
      <c r="A80" s="77" t="s">
        <v>24</v>
      </c>
      <c r="B80" s="44">
        <v>77</v>
      </c>
      <c r="C80" s="14">
        <v>245</v>
      </c>
      <c r="D80" s="14">
        <v>7.9</v>
      </c>
      <c r="E80" s="8" t="s">
        <v>39</v>
      </c>
      <c r="F80" s="34">
        <v>14</v>
      </c>
      <c r="G80" s="34"/>
      <c r="H80" s="31">
        <v>7.66</v>
      </c>
      <c r="I80" s="37">
        <v>79000</v>
      </c>
      <c r="J80" s="128" t="s">
        <v>254</v>
      </c>
      <c r="K80" s="112" t="s">
        <v>205</v>
      </c>
    </row>
    <row r="81" spans="1:11" ht="28.5" customHeight="1" x14ac:dyDescent="0.25">
      <c r="A81" s="78" t="s">
        <v>6</v>
      </c>
      <c r="B81" s="44">
        <v>78</v>
      </c>
      <c r="C81" s="14">
        <v>245</v>
      </c>
      <c r="D81" s="14">
        <v>7.9</v>
      </c>
      <c r="E81" s="8" t="s">
        <v>39</v>
      </c>
      <c r="F81" s="34">
        <v>2</v>
      </c>
      <c r="G81" s="34">
        <v>23.09</v>
      </c>
      <c r="H81" s="31">
        <f>((C81-D81)*D81*0.02466)*G81/1000</f>
        <v>1.066536322146</v>
      </c>
      <c r="I81" s="37">
        <v>79000</v>
      </c>
      <c r="J81" s="58" t="s">
        <v>213</v>
      </c>
      <c r="K81" s="112" t="s">
        <v>214</v>
      </c>
    </row>
    <row r="82" spans="1:11" ht="27.75" customHeight="1" x14ac:dyDescent="0.25">
      <c r="A82" s="78" t="s">
        <v>6</v>
      </c>
      <c r="B82" s="44">
        <v>79</v>
      </c>
      <c r="C82" s="14">
        <v>245</v>
      </c>
      <c r="D82" s="14">
        <v>7.9</v>
      </c>
      <c r="E82" s="8" t="s">
        <v>39</v>
      </c>
      <c r="F82" s="34">
        <v>7</v>
      </c>
      <c r="G82" s="34">
        <v>83.31</v>
      </c>
      <c r="H82" s="31">
        <v>3.8479999999999999</v>
      </c>
      <c r="I82" s="37">
        <v>79000</v>
      </c>
      <c r="J82" s="128" t="s">
        <v>219</v>
      </c>
      <c r="K82" s="107" t="s">
        <v>141</v>
      </c>
    </row>
    <row r="83" spans="1:11" ht="27" customHeight="1" x14ac:dyDescent="0.25">
      <c r="A83" s="124" t="s">
        <v>6</v>
      </c>
      <c r="B83" s="44">
        <v>80</v>
      </c>
      <c r="C83" s="14">
        <v>245</v>
      </c>
      <c r="D83" s="14">
        <v>7.9</v>
      </c>
      <c r="E83" s="8" t="s">
        <v>39</v>
      </c>
      <c r="F83" s="55">
        <v>3</v>
      </c>
      <c r="G83" s="34">
        <v>35.36</v>
      </c>
      <c r="H83" s="31">
        <f>((C83-D83)*D83*0.02466)*G83/1000</f>
        <v>1.6332925227840001</v>
      </c>
      <c r="I83" s="37">
        <v>79000</v>
      </c>
      <c r="J83" s="58" t="s">
        <v>249</v>
      </c>
      <c r="K83" s="102" t="s">
        <v>202</v>
      </c>
    </row>
    <row r="84" spans="1:11" ht="40.5" customHeight="1" x14ac:dyDescent="0.25">
      <c r="A84" s="82" t="s">
        <v>127</v>
      </c>
      <c r="B84" s="44">
        <v>81</v>
      </c>
      <c r="C84" s="14">
        <v>245</v>
      </c>
      <c r="D84" s="14">
        <v>7.9</v>
      </c>
      <c r="E84" s="23"/>
      <c r="F84" s="55">
        <v>2</v>
      </c>
      <c r="G84" s="34">
        <v>21.67</v>
      </c>
      <c r="H84" s="31">
        <v>1.0840000000000001</v>
      </c>
      <c r="I84" s="37">
        <v>120000</v>
      </c>
      <c r="J84" s="58"/>
      <c r="K84" s="117" t="s">
        <v>124</v>
      </c>
    </row>
    <row r="85" spans="1:11" ht="40.5" customHeight="1" x14ac:dyDescent="0.25">
      <c r="A85" s="94" t="s">
        <v>5</v>
      </c>
      <c r="B85" s="44">
        <v>82</v>
      </c>
      <c r="C85" s="14">
        <v>245</v>
      </c>
      <c r="D85" s="14">
        <v>7.9</v>
      </c>
      <c r="E85" s="23" t="s">
        <v>39</v>
      </c>
      <c r="F85" s="55">
        <f>39-12-9-9</f>
        <v>9</v>
      </c>
      <c r="G85" s="34"/>
      <c r="H85" s="31">
        <f>21.825-6.585-5.135-5.04</f>
        <v>5.0649999999999986</v>
      </c>
      <c r="I85" s="37">
        <v>79000</v>
      </c>
      <c r="J85" s="58"/>
      <c r="K85" s="117" t="s">
        <v>140</v>
      </c>
    </row>
    <row r="86" spans="1:11" ht="40.5" customHeight="1" x14ac:dyDescent="0.25">
      <c r="A86" s="82" t="s">
        <v>127</v>
      </c>
      <c r="B86" s="44">
        <v>83</v>
      </c>
      <c r="C86" s="14">
        <v>245</v>
      </c>
      <c r="D86" s="14">
        <v>8.9</v>
      </c>
      <c r="E86" s="23"/>
      <c r="F86" s="55">
        <v>5</v>
      </c>
      <c r="G86" s="34">
        <v>52.4</v>
      </c>
      <c r="H86" s="31">
        <v>3.016</v>
      </c>
      <c r="I86" s="37">
        <v>120000</v>
      </c>
      <c r="J86" s="58"/>
      <c r="K86" s="117" t="s">
        <v>125</v>
      </c>
    </row>
    <row r="87" spans="1:11" ht="40.5" customHeight="1" x14ac:dyDescent="0.25">
      <c r="A87" s="82" t="s">
        <v>127</v>
      </c>
      <c r="B87" s="44">
        <v>84</v>
      </c>
      <c r="C87" s="14">
        <v>245</v>
      </c>
      <c r="D87" s="14">
        <v>8.9</v>
      </c>
      <c r="E87" s="23"/>
      <c r="F87" s="55">
        <v>1</v>
      </c>
      <c r="G87" s="34">
        <v>12.01</v>
      </c>
      <c r="H87" s="31">
        <v>0.66400000000000003</v>
      </c>
      <c r="I87" s="37">
        <v>120000</v>
      </c>
      <c r="J87" s="58"/>
      <c r="K87" s="117" t="s">
        <v>126</v>
      </c>
    </row>
    <row r="88" spans="1:11" ht="40.5" customHeight="1" x14ac:dyDescent="0.25">
      <c r="A88" s="82" t="s">
        <v>127</v>
      </c>
      <c r="B88" s="44">
        <v>85</v>
      </c>
      <c r="C88" s="14">
        <v>245</v>
      </c>
      <c r="D88" s="14">
        <v>8.9</v>
      </c>
      <c r="E88" s="23" t="s">
        <v>39</v>
      </c>
      <c r="F88" s="55">
        <v>2</v>
      </c>
      <c r="G88" s="34"/>
      <c r="H88" s="31">
        <v>1.27</v>
      </c>
      <c r="I88" s="37">
        <v>120000</v>
      </c>
      <c r="J88" s="58"/>
      <c r="K88" s="117" t="s">
        <v>97</v>
      </c>
    </row>
    <row r="89" spans="1:11" ht="40.5" customHeight="1" x14ac:dyDescent="0.25">
      <c r="A89" s="82" t="s">
        <v>127</v>
      </c>
      <c r="B89" s="44">
        <v>86</v>
      </c>
      <c r="C89" s="14">
        <v>245</v>
      </c>
      <c r="D89" s="14">
        <v>8.9</v>
      </c>
      <c r="E89" s="23" t="s">
        <v>39</v>
      </c>
      <c r="F89" s="55">
        <v>2</v>
      </c>
      <c r="G89" s="34"/>
      <c r="H89" s="31">
        <v>1.179</v>
      </c>
      <c r="I89" s="37">
        <v>120000</v>
      </c>
      <c r="J89" s="58"/>
      <c r="K89" s="117" t="s">
        <v>99</v>
      </c>
    </row>
    <row r="90" spans="1:11" ht="70.5" customHeight="1" x14ac:dyDescent="0.25">
      <c r="A90" s="82" t="s">
        <v>23</v>
      </c>
      <c r="B90" s="44">
        <v>87</v>
      </c>
      <c r="C90" s="14">
        <v>245</v>
      </c>
      <c r="D90" s="14">
        <v>8.9</v>
      </c>
      <c r="E90" s="23"/>
      <c r="F90" s="55">
        <v>30</v>
      </c>
      <c r="G90" s="34"/>
      <c r="H90" s="31">
        <v>19.84</v>
      </c>
      <c r="I90" s="37">
        <v>135000</v>
      </c>
      <c r="J90" s="58" t="s">
        <v>164</v>
      </c>
      <c r="K90" s="117" t="s">
        <v>198</v>
      </c>
    </row>
    <row r="91" spans="1:11" ht="22.5" customHeight="1" x14ac:dyDescent="0.25">
      <c r="A91" s="82" t="s">
        <v>5</v>
      </c>
      <c r="B91" s="44">
        <v>88</v>
      </c>
      <c r="C91" s="14">
        <v>245</v>
      </c>
      <c r="D91" s="14">
        <v>8.9</v>
      </c>
      <c r="E91" s="23"/>
      <c r="F91" s="55">
        <f>35-9-1</f>
        <v>25</v>
      </c>
      <c r="G91" s="34"/>
      <c r="H91" s="31">
        <f>20.465-5.25-0.57</f>
        <v>14.645</v>
      </c>
      <c r="I91" s="37">
        <v>79000</v>
      </c>
      <c r="J91" s="58"/>
      <c r="K91" s="117" t="s">
        <v>167</v>
      </c>
    </row>
    <row r="92" spans="1:11" ht="40.5" customHeight="1" x14ac:dyDescent="0.25">
      <c r="A92" s="78" t="s">
        <v>6</v>
      </c>
      <c r="B92" s="44">
        <v>89</v>
      </c>
      <c r="C92" s="14">
        <v>245</v>
      </c>
      <c r="D92" s="14">
        <v>10</v>
      </c>
      <c r="E92" s="23" t="s">
        <v>39</v>
      </c>
      <c r="F92" s="55">
        <v>22</v>
      </c>
      <c r="G92" s="34">
        <v>264.45999999999998</v>
      </c>
      <c r="H92" s="31">
        <f>((C92-D92)*D92*0.02466)*G92/1000</f>
        <v>15.325721459999999</v>
      </c>
      <c r="I92" s="37">
        <v>87000</v>
      </c>
      <c r="J92" s="58" t="s">
        <v>212</v>
      </c>
      <c r="K92" s="117" t="s">
        <v>136</v>
      </c>
    </row>
    <row r="93" spans="1:11" ht="40.5" customHeight="1" x14ac:dyDescent="0.25">
      <c r="A93" s="78" t="s">
        <v>6</v>
      </c>
      <c r="B93" s="44">
        <v>90</v>
      </c>
      <c r="C93" s="14">
        <v>245</v>
      </c>
      <c r="D93" s="14">
        <v>10</v>
      </c>
      <c r="E93" s="23" t="s">
        <v>39</v>
      </c>
      <c r="F93" s="55">
        <v>12</v>
      </c>
      <c r="G93" s="34">
        <v>143.25</v>
      </c>
      <c r="H93" s="31">
        <f>((C93-D93)*D93*0.02466)*G93/1000</f>
        <v>8.3014807500000014</v>
      </c>
      <c r="I93" s="37">
        <v>87000</v>
      </c>
      <c r="J93" s="58" t="s">
        <v>172</v>
      </c>
      <c r="K93" s="117" t="s">
        <v>136</v>
      </c>
    </row>
    <row r="94" spans="1:11" ht="50.25" customHeight="1" x14ac:dyDescent="0.25">
      <c r="A94" s="78" t="s">
        <v>6</v>
      </c>
      <c r="B94" s="44">
        <v>91</v>
      </c>
      <c r="C94" s="14">
        <v>245</v>
      </c>
      <c r="D94" s="14">
        <v>12</v>
      </c>
      <c r="E94" s="8" t="s">
        <v>40</v>
      </c>
      <c r="F94" s="55">
        <v>44</v>
      </c>
      <c r="G94" s="34">
        <v>518.04999999999995</v>
      </c>
      <c r="H94" s="31">
        <f>18.95+19.06</f>
        <v>38.01</v>
      </c>
      <c r="I94" s="37">
        <v>150000</v>
      </c>
      <c r="J94" s="58" t="s">
        <v>174</v>
      </c>
      <c r="K94" s="101" t="s">
        <v>173</v>
      </c>
    </row>
    <row r="95" spans="1:11" ht="50.25" customHeight="1" x14ac:dyDescent="0.25">
      <c r="A95" s="78" t="s">
        <v>6</v>
      </c>
      <c r="B95" s="44">
        <v>92</v>
      </c>
      <c r="C95" s="14">
        <v>245</v>
      </c>
      <c r="D95" s="14">
        <v>12</v>
      </c>
      <c r="E95" s="8" t="s">
        <v>40</v>
      </c>
      <c r="F95" s="55">
        <v>26</v>
      </c>
      <c r="G95" s="34"/>
      <c r="H95" s="31">
        <v>21.899000000000001</v>
      </c>
      <c r="I95" s="37">
        <v>150000</v>
      </c>
      <c r="J95" s="100" t="s">
        <v>181</v>
      </c>
      <c r="K95" s="101" t="s">
        <v>180</v>
      </c>
    </row>
    <row r="96" spans="1:11" ht="34.5" customHeight="1" x14ac:dyDescent="0.25">
      <c r="A96" s="78" t="s">
        <v>6</v>
      </c>
      <c r="B96" s="44">
        <v>93</v>
      </c>
      <c r="C96" s="14">
        <v>245</v>
      </c>
      <c r="D96" s="14">
        <v>12</v>
      </c>
      <c r="E96" s="8" t="s">
        <v>40</v>
      </c>
      <c r="F96" s="55">
        <v>20</v>
      </c>
      <c r="G96" s="34">
        <v>233.16</v>
      </c>
      <c r="H96" s="31">
        <v>17.015000000000001</v>
      </c>
      <c r="I96" s="37">
        <v>150000</v>
      </c>
      <c r="J96" s="58" t="s">
        <v>175</v>
      </c>
      <c r="K96" s="101" t="s">
        <v>173</v>
      </c>
    </row>
    <row r="97" spans="1:11" ht="34.5" customHeight="1" x14ac:dyDescent="0.25">
      <c r="A97" s="78" t="s">
        <v>6</v>
      </c>
      <c r="B97" s="44">
        <v>94</v>
      </c>
      <c r="C97" s="14">
        <v>245</v>
      </c>
      <c r="D97" s="14">
        <v>12</v>
      </c>
      <c r="E97" s="8"/>
      <c r="F97" s="55">
        <v>7</v>
      </c>
      <c r="G97" s="34"/>
      <c r="H97" s="31">
        <v>5.65</v>
      </c>
      <c r="I97" s="37">
        <v>135000</v>
      </c>
      <c r="J97" s="58" t="s">
        <v>135</v>
      </c>
      <c r="K97" s="101" t="s">
        <v>200</v>
      </c>
    </row>
    <row r="98" spans="1:11" ht="20.25" customHeight="1" x14ac:dyDescent="0.25">
      <c r="A98" s="82" t="s">
        <v>23</v>
      </c>
      <c r="B98" s="44">
        <v>95</v>
      </c>
      <c r="C98" s="14">
        <v>245</v>
      </c>
      <c r="D98" s="14">
        <v>12</v>
      </c>
      <c r="E98" s="8"/>
      <c r="F98" s="55">
        <f>18-3-7</f>
        <v>8</v>
      </c>
      <c r="G98" s="34"/>
      <c r="H98" s="31">
        <f>14.391-2.515-5.65</f>
        <v>6.2259999999999991</v>
      </c>
      <c r="I98" s="37">
        <v>135000</v>
      </c>
      <c r="J98" s="100"/>
      <c r="K98" s="101" t="s">
        <v>199</v>
      </c>
    </row>
    <row r="99" spans="1:11" ht="38.25" customHeight="1" x14ac:dyDescent="0.25">
      <c r="A99" s="77" t="s">
        <v>6</v>
      </c>
      <c r="B99" s="44">
        <v>96</v>
      </c>
      <c r="C99" s="19">
        <v>273</v>
      </c>
      <c r="D99" s="19">
        <v>6</v>
      </c>
      <c r="E99" s="8" t="s">
        <v>40</v>
      </c>
      <c r="F99" s="27">
        <v>2</v>
      </c>
      <c r="G99" s="27">
        <v>24.1</v>
      </c>
      <c r="H99" s="31">
        <f>((C99-D99)*D99*0.02466)*G99/1000</f>
        <v>0.95207821200000009</v>
      </c>
      <c r="I99" s="37">
        <v>79000</v>
      </c>
      <c r="J99" s="67" t="s">
        <v>134</v>
      </c>
      <c r="K99" s="110" t="s">
        <v>104</v>
      </c>
    </row>
    <row r="100" spans="1:11" ht="34.5" customHeight="1" x14ac:dyDescent="0.25">
      <c r="A100" s="77" t="s">
        <v>6</v>
      </c>
      <c r="B100" s="44">
        <v>97</v>
      </c>
      <c r="C100" s="19">
        <v>273</v>
      </c>
      <c r="D100" s="19">
        <v>9</v>
      </c>
      <c r="E100" s="8" t="s">
        <v>40</v>
      </c>
      <c r="F100" s="27">
        <v>1</v>
      </c>
      <c r="G100" s="27">
        <v>6.7</v>
      </c>
      <c r="H100" s="31">
        <f>((C100-D100)*D100*0.02466)*G100/1000</f>
        <v>0.39256747200000003</v>
      </c>
      <c r="I100" s="37">
        <v>95000</v>
      </c>
      <c r="J100" s="67" t="s">
        <v>170</v>
      </c>
      <c r="K100" s="110" t="s">
        <v>119</v>
      </c>
    </row>
    <row r="101" spans="1:11" ht="82.5" customHeight="1" x14ac:dyDescent="0.25">
      <c r="A101" s="77" t="s">
        <v>6</v>
      </c>
      <c r="B101" s="44">
        <v>98</v>
      </c>
      <c r="C101" s="19">
        <v>273</v>
      </c>
      <c r="D101" s="19">
        <v>10</v>
      </c>
      <c r="E101" s="8" t="s">
        <v>39</v>
      </c>
      <c r="F101" s="27">
        <v>28</v>
      </c>
      <c r="G101" s="27">
        <v>316.55</v>
      </c>
      <c r="H101" s="31">
        <f>((C101-D101)*D101*0.02466)*G101/1000</f>
        <v>20.530103490000002</v>
      </c>
      <c r="I101" s="37">
        <v>92000</v>
      </c>
      <c r="J101" s="67" t="s">
        <v>232</v>
      </c>
      <c r="K101" s="110" t="s">
        <v>176</v>
      </c>
    </row>
    <row r="102" spans="1:11" ht="53.25" customHeight="1" x14ac:dyDescent="0.25">
      <c r="A102" s="77" t="s">
        <v>6</v>
      </c>
      <c r="B102" s="44">
        <v>99</v>
      </c>
      <c r="C102" s="19">
        <v>273</v>
      </c>
      <c r="D102" s="19">
        <v>12</v>
      </c>
      <c r="E102" s="8" t="s">
        <v>39</v>
      </c>
      <c r="F102" s="27">
        <v>18</v>
      </c>
      <c r="G102" s="27">
        <v>205.02</v>
      </c>
      <c r="H102" s="31">
        <f>((C102-D102)*D102*0.02466)*G102/1000</f>
        <v>15.834744302400003</v>
      </c>
      <c r="I102" s="37">
        <v>92000</v>
      </c>
      <c r="J102" s="67" t="s">
        <v>222</v>
      </c>
      <c r="K102" s="110" t="s">
        <v>218</v>
      </c>
    </row>
    <row r="103" spans="1:11" ht="21" customHeight="1" x14ac:dyDescent="0.25">
      <c r="A103" s="77" t="s">
        <v>6</v>
      </c>
      <c r="B103" s="44">
        <v>100</v>
      </c>
      <c r="C103" s="19">
        <v>273</v>
      </c>
      <c r="D103" s="19">
        <v>18</v>
      </c>
      <c r="E103" s="8" t="s">
        <v>40</v>
      </c>
      <c r="F103" s="27">
        <v>1</v>
      </c>
      <c r="G103" s="60">
        <v>11.41</v>
      </c>
      <c r="H103" s="62">
        <f>((C103-D103)*D103*0.02466)*G103/1000</f>
        <v>1.291491054</v>
      </c>
      <c r="I103" s="37">
        <v>110000</v>
      </c>
      <c r="J103" s="67">
        <v>11.41</v>
      </c>
      <c r="K103" s="116" t="s">
        <v>62</v>
      </c>
    </row>
    <row r="104" spans="1:11" ht="27.75" customHeight="1" x14ac:dyDescent="0.25">
      <c r="A104" s="76" t="s">
        <v>23</v>
      </c>
      <c r="B104" s="44">
        <v>101</v>
      </c>
      <c r="C104" s="18">
        <v>324</v>
      </c>
      <c r="D104" s="18">
        <v>9.5</v>
      </c>
      <c r="E104" s="10"/>
      <c r="F104" s="16">
        <v>1</v>
      </c>
      <c r="G104" s="26"/>
      <c r="H104" s="123">
        <v>0.85499999999999998</v>
      </c>
      <c r="I104" s="37">
        <v>125000</v>
      </c>
      <c r="J104" s="64"/>
      <c r="K104" s="112" t="s">
        <v>84</v>
      </c>
    </row>
    <row r="105" spans="1:11" ht="28.5" customHeight="1" x14ac:dyDescent="0.25">
      <c r="A105" s="76" t="s">
        <v>23</v>
      </c>
      <c r="B105" s="44">
        <v>102</v>
      </c>
      <c r="C105" s="18">
        <v>324</v>
      </c>
      <c r="D105" s="18">
        <v>9.5</v>
      </c>
      <c r="E105" s="10"/>
      <c r="F105" s="16">
        <f>25-21-3</f>
        <v>1</v>
      </c>
      <c r="G105" s="61"/>
      <c r="H105" s="63">
        <f>20.555-17.731-2.395</f>
        <v>0.42899999999999805</v>
      </c>
      <c r="I105" s="37">
        <v>125000</v>
      </c>
      <c r="J105" s="64"/>
      <c r="K105" s="112" t="s">
        <v>206</v>
      </c>
    </row>
    <row r="106" spans="1:11" ht="30.75" customHeight="1" x14ac:dyDescent="0.25">
      <c r="A106" s="79" t="s">
        <v>23</v>
      </c>
      <c r="B106" s="44">
        <v>103</v>
      </c>
      <c r="C106" s="18">
        <v>324</v>
      </c>
      <c r="D106" s="18">
        <v>9.5</v>
      </c>
      <c r="E106" s="10"/>
      <c r="F106" s="16">
        <f>7-6</f>
        <v>1</v>
      </c>
      <c r="G106" s="61"/>
      <c r="H106" s="122">
        <f>6.24-5.49</f>
        <v>0.75</v>
      </c>
      <c r="I106" s="37">
        <v>100000</v>
      </c>
      <c r="J106" s="64" t="s">
        <v>204</v>
      </c>
      <c r="K106" s="112" t="s">
        <v>207</v>
      </c>
    </row>
    <row r="107" spans="1:11" ht="30.75" customHeight="1" x14ac:dyDescent="0.25">
      <c r="A107" s="76" t="s">
        <v>23</v>
      </c>
      <c r="B107" s="44">
        <v>104</v>
      </c>
      <c r="C107" s="18">
        <v>324</v>
      </c>
      <c r="D107" s="18">
        <v>9.5</v>
      </c>
      <c r="E107" s="10"/>
      <c r="F107" s="16">
        <f>24-13-6</f>
        <v>5</v>
      </c>
      <c r="G107" s="61"/>
      <c r="H107" s="122">
        <f>20.34-11.268-5.019</f>
        <v>4.052999999999999</v>
      </c>
      <c r="I107" s="37">
        <v>125000</v>
      </c>
      <c r="J107" s="64"/>
      <c r="K107" s="112" t="s">
        <v>206</v>
      </c>
    </row>
    <row r="108" spans="1:11" ht="22.5" customHeight="1" x14ac:dyDescent="0.25">
      <c r="A108" s="92" t="s">
        <v>5</v>
      </c>
      <c r="B108" s="44">
        <v>105</v>
      </c>
      <c r="C108" s="18">
        <v>324</v>
      </c>
      <c r="D108" s="18">
        <v>9.5</v>
      </c>
      <c r="E108" s="10" t="s">
        <v>40</v>
      </c>
      <c r="F108" s="16">
        <f>6-2-3</f>
        <v>1</v>
      </c>
      <c r="G108" s="61"/>
      <c r="H108" s="63">
        <f>5.168-2.045-2.65</f>
        <v>0.47300000000000031</v>
      </c>
      <c r="I108" s="37">
        <v>75000</v>
      </c>
      <c r="J108" s="64"/>
      <c r="K108" s="112" t="s">
        <v>68</v>
      </c>
    </row>
    <row r="109" spans="1:11" ht="21.75" customHeight="1" x14ac:dyDescent="0.25">
      <c r="A109" s="82" t="s">
        <v>127</v>
      </c>
      <c r="B109" s="44">
        <v>106</v>
      </c>
      <c r="C109" s="18">
        <v>324</v>
      </c>
      <c r="D109" s="18">
        <v>9.5</v>
      </c>
      <c r="E109" s="10" t="s">
        <v>39</v>
      </c>
      <c r="F109" s="16">
        <v>4</v>
      </c>
      <c r="G109" s="61"/>
      <c r="H109" s="63">
        <v>3.6960000000000002</v>
      </c>
      <c r="I109" s="37">
        <v>120000</v>
      </c>
      <c r="J109" s="64"/>
      <c r="K109" s="112" t="s">
        <v>93</v>
      </c>
    </row>
    <row r="110" spans="1:11" ht="15" customHeight="1" x14ac:dyDescent="0.25">
      <c r="A110" s="82" t="s">
        <v>127</v>
      </c>
      <c r="B110" s="44">
        <v>107</v>
      </c>
      <c r="C110" s="18">
        <v>324</v>
      </c>
      <c r="D110" s="18">
        <v>9.5</v>
      </c>
      <c r="E110" s="10"/>
      <c r="F110" s="16">
        <v>2</v>
      </c>
      <c r="G110" s="61">
        <v>23.88</v>
      </c>
      <c r="H110" s="63">
        <v>1.8879999999999999</v>
      </c>
      <c r="I110" s="37">
        <v>120000</v>
      </c>
      <c r="J110" s="64"/>
      <c r="K110" s="112" t="s">
        <v>123</v>
      </c>
    </row>
    <row r="111" spans="1:11" ht="30" customHeight="1" x14ac:dyDescent="0.25">
      <c r="A111" s="82" t="s">
        <v>127</v>
      </c>
      <c r="B111" s="44">
        <v>108</v>
      </c>
      <c r="C111" s="18">
        <v>324</v>
      </c>
      <c r="D111" s="18">
        <v>9.5</v>
      </c>
      <c r="E111" s="10"/>
      <c r="F111" s="16">
        <v>3</v>
      </c>
      <c r="G111" s="61"/>
      <c r="H111" s="63">
        <v>2.83</v>
      </c>
      <c r="I111" s="37">
        <v>120000</v>
      </c>
      <c r="J111" s="64" t="s">
        <v>196</v>
      </c>
      <c r="K111" s="112" t="s">
        <v>197</v>
      </c>
    </row>
    <row r="112" spans="1:11" ht="33" customHeight="1" x14ac:dyDescent="0.25">
      <c r="A112" s="77" t="s">
        <v>24</v>
      </c>
      <c r="B112" s="44">
        <v>109</v>
      </c>
      <c r="C112" s="29">
        <v>325</v>
      </c>
      <c r="D112" s="29">
        <v>6</v>
      </c>
      <c r="E112" s="8" t="s">
        <v>40</v>
      </c>
      <c r="F112" s="29">
        <v>1</v>
      </c>
      <c r="G112" s="29">
        <v>3.34</v>
      </c>
      <c r="H112" s="32">
        <f t="shared" ref="H112:H123" si="2">((C112-D112)*D112*0.02466)*G112/1000</f>
        <v>0.15764546160000001</v>
      </c>
      <c r="I112" s="38">
        <v>65000</v>
      </c>
      <c r="J112" s="74">
        <v>3.34</v>
      </c>
      <c r="K112" s="102" t="s">
        <v>69</v>
      </c>
    </row>
    <row r="113" spans="1:11" ht="27" customHeight="1" x14ac:dyDescent="0.25">
      <c r="A113" s="77" t="s">
        <v>24</v>
      </c>
      <c r="B113" s="44">
        <v>110</v>
      </c>
      <c r="C113" s="29">
        <v>325</v>
      </c>
      <c r="D113" s="29">
        <v>7</v>
      </c>
      <c r="E113" s="8" t="s">
        <v>40</v>
      </c>
      <c r="F113" s="29">
        <v>2</v>
      </c>
      <c r="G113" s="29">
        <v>10.52</v>
      </c>
      <c r="H113" s="32">
        <f>((C113-D113)*D113*0.02466)*G113/1000</f>
        <v>0.57747604320000001</v>
      </c>
      <c r="I113" s="38">
        <v>65000</v>
      </c>
      <c r="J113" s="74" t="s">
        <v>146</v>
      </c>
      <c r="K113" s="102" t="s">
        <v>70</v>
      </c>
    </row>
    <row r="114" spans="1:11" ht="42.75" customHeight="1" x14ac:dyDescent="0.25">
      <c r="A114" s="78" t="s">
        <v>15</v>
      </c>
      <c r="B114" s="44">
        <v>111</v>
      </c>
      <c r="C114" s="29">
        <v>325</v>
      </c>
      <c r="D114" s="29">
        <v>8</v>
      </c>
      <c r="E114" s="8" t="s">
        <v>40</v>
      </c>
      <c r="F114" s="29">
        <v>5</v>
      </c>
      <c r="G114" s="29">
        <v>57.87</v>
      </c>
      <c r="H114" s="32">
        <f>((C114-D114)*D114*0.02466)*G114/1000</f>
        <v>3.6190601712000001</v>
      </c>
      <c r="I114" s="38">
        <v>85000</v>
      </c>
      <c r="J114" s="74" t="s">
        <v>186</v>
      </c>
      <c r="K114" s="102" t="s">
        <v>147</v>
      </c>
    </row>
    <row r="115" spans="1:11" ht="42.75" customHeight="1" x14ac:dyDescent="0.25">
      <c r="A115" s="78" t="s">
        <v>6</v>
      </c>
      <c r="B115" s="44">
        <v>112</v>
      </c>
      <c r="C115" s="29">
        <v>325</v>
      </c>
      <c r="D115" s="29">
        <v>8</v>
      </c>
      <c r="E115" s="8" t="s">
        <v>40</v>
      </c>
      <c r="F115" s="29">
        <v>9</v>
      </c>
      <c r="G115" s="29">
        <v>104.61</v>
      </c>
      <c r="H115" s="32">
        <f>((C115-D115)*D115*0.02466)*G115/1000</f>
        <v>6.5420750736000013</v>
      </c>
      <c r="I115" s="38">
        <v>85000</v>
      </c>
      <c r="J115" s="74" t="s">
        <v>182</v>
      </c>
      <c r="K115" s="102" t="s">
        <v>147</v>
      </c>
    </row>
    <row r="116" spans="1:11" ht="42.75" customHeight="1" x14ac:dyDescent="0.25">
      <c r="A116" s="78" t="s">
        <v>6</v>
      </c>
      <c r="B116" s="44">
        <v>113</v>
      </c>
      <c r="C116" s="29">
        <v>325</v>
      </c>
      <c r="D116" s="29">
        <v>8</v>
      </c>
      <c r="E116" s="8" t="s">
        <v>40</v>
      </c>
      <c r="F116" s="29">
        <v>18</v>
      </c>
      <c r="G116" s="29">
        <v>207.91</v>
      </c>
      <c r="H116" s="32">
        <f t="shared" si="2"/>
        <v>13.002225681600001</v>
      </c>
      <c r="I116" s="38">
        <v>85000</v>
      </c>
      <c r="J116" s="74" t="s">
        <v>185</v>
      </c>
      <c r="K116" s="102" t="s">
        <v>147</v>
      </c>
    </row>
    <row r="117" spans="1:11" ht="44.25" customHeight="1" x14ac:dyDescent="0.25">
      <c r="A117" s="78" t="s">
        <v>15</v>
      </c>
      <c r="B117" s="44">
        <v>114</v>
      </c>
      <c r="C117" s="29">
        <v>325</v>
      </c>
      <c r="D117" s="29">
        <v>8</v>
      </c>
      <c r="E117" s="8" t="s">
        <v>40</v>
      </c>
      <c r="F117" s="29">
        <v>31</v>
      </c>
      <c r="G117" s="29">
        <v>358.75</v>
      </c>
      <c r="H117" s="32">
        <f t="shared" si="2"/>
        <v>22.435421400000003</v>
      </c>
      <c r="I117" s="38">
        <v>85000</v>
      </c>
      <c r="J117" s="74" t="s">
        <v>187</v>
      </c>
      <c r="K117" s="102" t="s">
        <v>147</v>
      </c>
    </row>
    <row r="118" spans="1:11" ht="33" customHeight="1" x14ac:dyDescent="0.25">
      <c r="A118" s="78" t="s">
        <v>15</v>
      </c>
      <c r="B118" s="44">
        <v>115</v>
      </c>
      <c r="C118" s="29">
        <v>325</v>
      </c>
      <c r="D118" s="29">
        <v>8</v>
      </c>
      <c r="E118" s="8" t="s">
        <v>40</v>
      </c>
      <c r="F118" s="29">
        <v>8</v>
      </c>
      <c r="G118" s="29">
        <v>92.31</v>
      </c>
      <c r="H118" s="32">
        <f>((C118-D118)*D118*0.02466)*G118/1000</f>
        <v>5.7728606255999999</v>
      </c>
      <c r="I118" s="38">
        <v>85000</v>
      </c>
      <c r="J118" s="74" t="s">
        <v>189</v>
      </c>
      <c r="K118" s="102" t="s">
        <v>147</v>
      </c>
    </row>
    <row r="119" spans="1:11" ht="33" customHeight="1" x14ac:dyDescent="0.25">
      <c r="A119" s="78" t="s">
        <v>15</v>
      </c>
      <c r="B119" s="44">
        <v>116</v>
      </c>
      <c r="C119" s="29">
        <v>325</v>
      </c>
      <c r="D119" s="29">
        <v>8</v>
      </c>
      <c r="E119" s="8" t="s">
        <v>40</v>
      </c>
      <c r="F119" s="29">
        <v>4</v>
      </c>
      <c r="G119" s="29">
        <v>46.18</v>
      </c>
      <c r="H119" s="32">
        <f>((C119-D119)*D119*0.02466)*G119/1000</f>
        <v>2.8879937567999998</v>
      </c>
      <c r="I119" s="38">
        <v>85000</v>
      </c>
      <c r="J119" s="74" t="s">
        <v>188</v>
      </c>
      <c r="K119" s="102" t="s">
        <v>147</v>
      </c>
    </row>
    <row r="120" spans="1:11" ht="24" customHeight="1" x14ac:dyDescent="0.2">
      <c r="A120" s="90" t="s">
        <v>6</v>
      </c>
      <c r="B120" s="44">
        <v>117</v>
      </c>
      <c r="C120" s="29">
        <v>325</v>
      </c>
      <c r="D120" s="29">
        <v>8</v>
      </c>
      <c r="E120" s="8"/>
      <c r="F120" s="29">
        <v>1</v>
      </c>
      <c r="G120" s="29">
        <v>4.67</v>
      </c>
      <c r="H120" s="32">
        <f t="shared" si="2"/>
        <v>0.29205133920000004</v>
      </c>
      <c r="I120" s="38">
        <v>85000</v>
      </c>
      <c r="J120" s="89" t="s">
        <v>46</v>
      </c>
      <c r="K120" s="102" t="s">
        <v>62</v>
      </c>
    </row>
    <row r="121" spans="1:11" ht="33" customHeight="1" x14ac:dyDescent="0.25">
      <c r="A121" s="81" t="s">
        <v>6</v>
      </c>
      <c r="B121" s="44">
        <v>118</v>
      </c>
      <c r="C121" s="29">
        <v>325</v>
      </c>
      <c r="D121" s="29">
        <v>8</v>
      </c>
      <c r="E121" s="8" t="s">
        <v>39</v>
      </c>
      <c r="F121" s="29">
        <v>2</v>
      </c>
      <c r="G121" s="29">
        <v>21.33</v>
      </c>
      <c r="H121" s="32">
        <f t="shared" si="2"/>
        <v>1.3339304208</v>
      </c>
      <c r="I121" s="38">
        <v>85000</v>
      </c>
      <c r="J121" s="74" t="s">
        <v>171</v>
      </c>
      <c r="K121" s="102" t="s">
        <v>102</v>
      </c>
    </row>
    <row r="122" spans="1:11" ht="33" customHeight="1" x14ac:dyDescent="0.25">
      <c r="A122" s="81" t="s">
        <v>6</v>
      </c>
      <c r="B122" s="44">
        <v>119</v>
      </c>
      <c r="C122" s="29">
        <v>325</v>
      </c>
      <c r="D122" s="29">
        <v>8</v>
      </c>
      <c r="E122" s="8" t="s">
        <v>40</v>
      </c>
      <c r="F122" s="29">
        <v>1</v>
      </c>
      <c r="G122" s="29">
        <v>5.68</v>
      </c>
      <c r="H122" s="32">
        <f t="shared" si="2"/>
        <v>0.35521447680000001</v>
      </c>
      <c r="I122" s="38">
        <v>89000</v>
      </c>
      <c r="J122" s="74">
        <v>5.68</v>
      </c>
      <c r="K122" s="102" t="s">
        <v>104</v>
      </c>
    </row>
    <row r="123" spans="1:11" ht="18.75" customHeight="1" x14ac:dyDescent="0.25">
      <c r="A123" s="77" t="s">
        <v>24</v>
      </c>
      <c r="B123" s="44">
        <v>120</v>
      </c>
      <c r="C123" s="29">
        <v>325</v>
      </c>
      <c r="D123" s="29">
        <v>9</v>
      </c>
      <c r="E123" s="8" t="s">
        <v>40</v>
      </c>
      <c r="F123" s="29">
        <f>25-24</f>
        <v>1</v>
      </c>
      <c r="G123" s="29">
        <v>4.21</v>
      </c>
      <c r="H123" s="32">
        <f t="shared" si="2"/>
        <v>0.2952600984</v>
      </c>
      <c r="I123" s="38">
        <v>85000</v>
      </c>
      <c r="J123" s="74">
        <v>4.21</v>
      </c>
      <c r="K123" s="102" t="s">
        <v>71</v>
      </c>
    </row>
    <row r="124" spans="1:11" ht="18.75" customHeight="1" x14ac:dyDescent="0.25">
      <c r="A124" s="92" t="s">
        <v>5</v>
      </c>
      <c r="B124" s="44">
        <v>121</v>
      </c>
      <c r="C124" s="29">
        <v>325</v>
      </c>
      <c r="D124" s="29">
        <v>9</v>
      </c>
      <c r="E124" s="8"/>
      <c r="F124" s="29">
        <f>25-24</f>
        <v>1</v>
      </c>
      <c r="G124" s="29"/>
      <c r="H124" s="32">
        <f>19.7-18.9</f>
        <v>0.80000000000000071</v>
      </c>
      <c r="I124" s="38">
        <v>85000</v>
      </c>
      <c r="J124" s="74"/>
      <c r="K124" s="118" t="s">
        <v>87</v>
      </c>
    </row>
    <row r="125" spans="1:11" ht="33" customHeight="1" x14ac:dyDescent="0.25">
      <c r="A125" s="76" t="s">
        <v>23</v>
      </c>
      <c r="B125" s="44">
        <v>122</v>
      </c>
      <c r="C125" s="29">
        <v>324</v>
      </c>
      <c r="D125" s="29">
        <v>9</v>
      </c>
      <c r="E125" s="8"/>
      <c r="F125" s="29">
        <v>25</v>
      </c>
      <c r="G125" s="29"/>
      <c r="H125" s="32">
        <v>20.3</v>
      </c>
      <c r="I125" s="38">
        <v>125000</v>
      </c>
      <c r="J125" s="74"/>
      <c r="K125" s="118" t="s">
        <v>206</v>
      </c>
    </row>
    <row r="126" spans="1:11" ht="33" customHeight="1" x14ac:dyDescent="0.25">
      <c r="A126" s="76" t="s">
        <v>23</v>
      </c>
      <c r="B126" s="44">
        <v>123</v>
      </c>
      <c r="C126" s="29">
        <v>324</v>
      </c>
      <c r="D126" s="29">
        <v>9</v>
      </c>
      <c r="E126" s="8"/>
      <c r="F126" s="29">
        <v>22</v>
      </c>
      <c r="G126" s="29"/>
      <c r="H126" s="32">
        <v>17.324999999999999</v>
      </c>
      <c r="I126" s="38">
        <v>125000</v>
      </c>
      <c r="J126" s="74"/>
      <c r="K126" s="118" t="s">
        <v>206</v>
      </c>
    </row>
    <row r="127" spans="1:11" ht="67.5" x14ac:dyDescent="0.25">
      <c r="A127" s="77" t="s">
        <v>6</v>
      </c>
      <c r="B127" s="44">
        <v>124</v>
      </c>
      <c r="C127" s="29">
        <v>325</v>
      </c>
      <c r="D127" s="29">
        <v>9</v>
      </c>
      <c r="E127" s="8" t="s">
        <v>39</v>
      </c>
      <c r="F127" s="29">
        <v>67</v>
      </c>
      <c r="G127" s="29">
        <v>758.25</v>
      </c>
      <c r="H127" s="32">
        <f>((C127-D127)*D127*0.02466)*G127/1000</f>
        <v>53.17837758000001</v>
      </c>
      <c r="I127" s="38">
        <v>85000</v>
      </c>
      <c r="J127" s="74" t="s">
        <v>242</v>
      </c>
      <c r="K127" s="118" t="s">
        <v>114</v>
      </c>
    </row>
    <row r="128" spans="1:11" ht="33" customHeight="1" x14ac:dyDescent="0.25">
      <c r="A128" s="77" t="s">
        <v>6</v>
      </c>
      <c r="B128" s="44">
        <v>125</v>
      </c>
      <c r="C128" s="29">
        <v>325</v>
      </c>
      <c r="D128" s="29">
        <v>10</v>
      </c>
      <c r="E128" s="8" t="s">
        <v>40</v>
      </c>
      <c r="F128" s="29">
        <v>1</v>
      </c>
      <c r="G128" s="29">
        <v>10.44</v>
      </c>
      <c r="H128" s="32">
        <f>((C128-D128)*D128*0.02466)*G128/1000</f>
        <v>0.81096875999999996</v>
      </c>
      <c r="I128" s="38">
        <v>95000</v>
      </c>
      <c r="J128" s="74">
        <v>10.44</v>
      </c>
      <c r="K128" s="102" t="s">
        <v>119</v>
      </c>
    </row>
    <row r="129" spans="1:11" ht="33" customHeight="1" x14ac:dyDescent="0.25">
      <c r="A129" s="77" t="s">
        <v>24</v>
      </c>
      <c r="B129" s="44">
        <v>126</v>
      </c>
      <c r="C129" s="29">
        <v>325</v>
      </c>
      <c r="D129" s="29">
        <v>10</v>
      </c>
      <c r="E129" s="8" t="s">
        <v>40</v>
      </c>
      <c r="F129" s="29">
        <v>1</v>
      </c>
      <c r="G129" s="29">
        <v>4.3499999999999996</v>
      </c>
      <c r="H129" s="32">
        <f>((C129-D129)*D129*0.02466)*G129/1000</f>
        <v>0.33790364999999994</v>
      </c>
      <c r="I129" s="38">
        <v>85000</v>
      </c>
      <c r="J129" s="74">
        <v>4.3499999999999996</v>
      </c>
      <c r="K129" s="102" t="s">
        <v>71</v>
      </c>
    </row>
    <row r="130" spans="1:11" ht="39" customHeight="1" x14ac:dyDescent="0.25">
      <c r="A130" s="77" t="s">
        <v>6</v>
      </c>
      <c r="B130" s="44">
        <v>127</v>
      </c>
      <c r="C130" s="29">
        <v>325</v>
      </c>
      <c r="D130" s="29">
        <v>12</v>
      </c>
      <c r="E130" s="8" t="s">
        <v>39</v>
      </c>
      <c r="F130" s="29">
        <v>16</v>
      </c>
      <c r="G130" s="29">
        <v>182.55</v>
      </c>
      <c r="H130" s="32">
        <f>((C130-D130)*D130*0.02466)*G130/1000</f>
        <v>16.908321348000001</v>
      </c>
      <c r="I130" s="38">
        <v>87000</v>
      </c>
      <c r="J130" s="74" t="s">
        <v>155</v>
      </c>
      <c r="K130" s="102" t="s">
        <v>145</v>
      </c>
    </row>
    <row r="131" spans="1:11" ht="57.75" customHeight="1" x14ac:dyDescent="0.25">
      <c r="A131" s="77" t="s">
        <v>6</v>
      </c>
      <c r="B131" s="44">
        <v>128</v>
      </c>
      <c r="C131" s="29">
        <v>325</v>
      </c>
      <c r="D131" s="29">
        <v>12</v>
      </c>
      <c r="E131" s="8" t="s">
        <v>39</v>
      </c>
      <c r="F131" s="29">
        <v>14</v>
      </c>
      <c r="G131" s="29">
        <v>146.12</v>
      </c>
      <c r="H131" s="32">
        <f>((C131-D131)*D131*0.02466)*G131/1000</f>
        <v>13.5340669152</v>
      </c>
      <c r="I131" s="38">
        <v>87000</v>
      </c>
      <c r="J131" s="74" t="s">
        <v>216</v>
      </c>
      <c r="K131" s="102" t="s">
        <v>150</v>
      </c>
    </row>
    <row r="132" spans="1:11" ht="46.5" customHeight="1" x14ac:dyDescent="0.25">
      <c r="A132" s="76" t="s">
        <v>23</v>
      </c>
      <c r="B132" s="44">
        <v>129</v>
      </c>
      <c r="C132" s="29">
        <v>324</v>
      </c>
      <c r="D132" s="29">
        <v>14</v>
      </c>
      <c r="E132" s="8" t="s">
        <v>39</v>
      </c>
      <c r="F132" s="29">
        <v>47</v>
      </c>
      <c r="G132" s="29"/>
      <c r="H132" s="32">
        <v>58.317999999999998</v>
      </c>
      <c r="I132" s="38">
        <v>125000</v>
      </c>
      <c r="J132" s="74" t="s">
        <v>94</v>
      </c>
      <c r="K132" s="118" t="s">
        <v>206</v>
      </c>
    </row>
    <row r="133" spans="1:11" ht="36" customHeight="1" x14ac:dyDescent="0.25">
      <c r="A133" s="77" t="s">
        <v>24</v>
      </c>
      <c r="B133" s="44">
        <v>130</v>
      </c>
      <c r="C133" s="29">
        <v>325</v>
      </c>
      <c r="D133" s="29">
        <v>14</v>
      </c>
      <c r="E133" s="8" t="s">
        <v>3</v>
      </c>
      <c r="F133" s="29">
        <v>4</v>
      </c>
      <c r="G133" s="29">
        <v>44.23</v>
      </c>
      <c r="H133" s="32">
        <f>((C133-D133)*D133*0.02466)*G133/1000</f>
        <v>4.7489591771999997</v>
      </c>
      <c r="I133" s="38">
        <v>65000</v>
      </c>
      <c r="J133" s="74" t="s">
        <v>153</v>
      </c>
      <c r="K133" s="118" t="s">
        <v>41</v>
      </c>
    </row>
    <row r="134" spans="1:11" ht="36" customHeight="1" x14ac:dyDescent="0.25">
      <c r="A134" s="77" t="s">
        <v>24</v>
      </c>
      <c r="B134" s="44">
        <v>131</v>
      </c>
      <c r="C134" s="29">
        <v>325</v>
      </c>
      <c r="D134" s="29">
        <v>15</v>
      </c>
      <c r="E134" s="8" t="s">
        <v>40</v>
      </c>
      <c r="F134" s="29">
        <v>1</v>
      </c>
      <c r="G134" s="29">
        <v>3.66</v>
      </c>
      <c r="H134" s="32">
        <f>((C134-D134)*D134*0.02466)*G134/1000</f>
        <v>0.41968854000000005</v>
      </c>
      <c r="I134" s="38">
        <v>85000</v>
      </c>
      <c r="J134" s="74" t="s">
        <v>48</v>
      </c>
      <c r="K134" s="118" t="s">
        <v>72</v>
      </c>
    </row>
    <row r="135" spans="1:11" ht="36" customHeight="1" x14ac:dyDescent="0.25">
      <c r="A135" s="77" t="s">
        <v>24</v>
      </c>
      <c r="B135" s="44">
        <v>132</v>
      </c>
      <c r="C135" s="29">
        <v>325</v>
      </c>
      <c r="D135" s="29">
        <v>18</v>
      </c>
      <c r="E135" s="8" t="s">
        <v>40</v>
      </c>
      <c r="F135" s="29">
        <v>1</v>
      </c>
      <c r="G135" s="29">
        <v>4.1500000000000004</v>
      </c>
      <c r="H135" s="32">
        <f>((C135-D135)*D135*0.02466)*G135/1000</f>
        <v>0.56552531400000006</v>
      </c>
      <c r="I135" s="38">
        <v>85000</v>
      </c>
      <c r="J135" s="74">
        <v>4.1500000000000004</v>
      </c>
      <c r="K135" s="118" t="s">
        <v>73</v>
      </c>
    </row>
    <row r="136" spans="1:11" ht="36" customHeight="1" x14ac:dyDescent="0.25">
      <c r="A136" s="98" t="s">
        <v>24</v>
      </c>
      <c r="B136" s="44">
        <v>133</v>
      </c>
      <c r="C136" s="29">
        <v>325</v>
      </c>
      <c r="D136" s="29">
        <v>18</v>
      </c>
      <c r="E136" s="8" t="s">
        <v>40</v>
      </c>
      <c r="F136" s="29">
        <v>3</v>
      </c>
      <c r="G136" s="29">
        <v>34.299999999999997</v>
      </c>
      <c r="H136" s="32">
        <f>((C136-D136)*D136*0.02466)*G136/1000</f>
        <v>4.6741007879999996</v>
      </c>
      <c r="I136" s="38">
        <v>105000</v>
      </c>
      <c r="J136" s="74" t="s">
        <v>157</v>
      </c>
      <c r="K136" s="118" t="s">
        <v>74</v>
      </c>
    </row>
    <row r="137" spans="1:11" ht="30.75" customHeight="1" x14ac:dyDescent="0.25">
      <c r="A137" s="81" t="s">
        <v>6</v>
      </c>
      <c r="B137" s="44">
        <v>134</v>
      </c>
      <c r="C137" s="18">
        <v>339</v>
      </c>
      <c r="D137" s="18">
        <v>13</v>
      </c>
      <c r="E137" s="10" t="s">
        <v>40</v>
      </c>
      <c r="F137" s="16">
        <f>2-1</f>
        <v>1</v>
      </c>
      <c r="G137" s="16"/>
      <c r="H137" s="31">
        <v>1</v>
      </c>
      <c r="I137" s="37">
        <v>90000</v>
      </c>
      <c r="J137" s="74">
        <v>10.220000000000001</v>
      </c>
      <c r="K137" s="119" t="s">
        <v>85</v>
      </c>
    </row>
    <row r="138" spans="1:11" ht="42" customHeight="1" x14ac:dyDescent="0.25">
      <c r="A138" s="81" t="s">
        <v>6</v>
      </c>
      <c r="B138" s="44">
        <v>135</v>
      </c>
      <c r="C138" s="18">
        <v>325</v>
      </c>
      <c r="D138" s="18">
        <v>20</v>
      </c>
      <c r="E138" s="8" t="s">
        <v>40</v>
      </c>
      <c r="F138" s="16">
        <v>2</v>
      </c>
      <c r="G138" s="16">
        <v>23.38</v>
      </c>
      <c r="H138" s="32">
        <f t="shared" ref="H138:H145" si="3">((C138-D138)*D138*0.02466)*G138/1000</f>
        <v>3.5169598800000004</v>
      </c>
      <c r="I138" s="37">
        <v>107000</v>
      </c>
      <c r="J138" s="64" t="s">
        <v>31</v>
      </c>
      <c r="K138" s="112" t="s">
        <v>32</v>
      </c>
    </row>
    <row r="139" spans="1:11" ht="18" customHeight="1" x14ac:dyDescent="0.25">
      <c r="A139" s="81" t="s">
        <v>6</v>
      </c>
      <c r="B139" s="44">
        <v>136</v>
      </c>
      <c r="C139" s="18">
        <v>377</v>
      </c>
      <c r="D139" s="18">
        <v>10</v>
      </c>
      <c r="E139" s="8" t="s">
        <v>39</v>
      </c>
      <c r="F139" s="16">
        <v>1</v>
      </c>
      <c r="G139" s="16">
        <v>11.67</v>
      </c>
      <c r="H139" s="32">
        <f>((C139-D139)*D139*0.02466)*G139/1000</f>
        <v>1.056160674</v>
      </c>
      <c r="I139" s="37">
        <v>95000</v>
      </c>
      <c r="J139" s="64">
        <v>11.67</v>
      </c>
      <c r="K139" s="112" t="s">
        <v>129</v>
      </c>
    </row>
    <row r="140" spans="1:11" ht="45" customHeight="1" x14ac:dyDescent="0.25">
      <c r="A140" s="81" t="s">
        <v>6</v>
      </c>
      <c r="B140" s="44">
        <v>137</v>
      </c>
      <c r="C140" s="18">
        <v>377</v>
      </c>
      <c r="D140" s="18">
        <v>10</v>
      </c>
      <c r="E140" s="8" t="s">
        <v>39</v>
      </c>
      <c r="F140" s="16">
        <v>16</v>
      </c>
      <c r="G140" s="16">
        <v>179.33</v>
      </c>
      <c r="H140" s="32">
        <f>((C140-D140)*D140*0.02466)*G140/1000</f>
        <v>16.229759526000002</v>
      </c>
      <c r="I140" s="37">
        <v>95000</v>
      </c>
      <c r="J140" s="64" t="s">
        <v>243</v>
      </c>
      <c r="K140" s="112" t="s">
        <v>129</v>
      </c>
    </row>
    <row r="141" spans="1:11" ht="51" customHeight="1" x14ac:dyDescent="0.25">
      <c r="A141" s="81" t="s">
        <v>6</v>
      </c>
      <c r="B141" s="44">
        <v>138</v>
      </c>
      <c r="C141" s="18">
        <v>377</v>
      </c>
      <c r="D141" s="18">
        <v>12</v>
      </c>
      <c r="E141" s="8" t="s">
        <v>39</v>
      </c>
      <c r="F141" s="16">
        <v>2</v>
      </c>
      <c r="G141" s="16">
        <v>22.52</v>
      </c>
      <c r="H141" s="32">
        <f>((C141-D141)*D141*0.02466)*G141/1000</f>
        <v>2.432403216</v>
      </c>
      <c r="I141" s="37">
        <v>99000</v>
      </c>
      <c r="J141" s="64" t="s">
        <v>236</v>
      </c>
      <c r="K141" s="112" t="s">
        <v>237</v>
      </c>
    </row>
    <row r="142" spans="1:11" ht="35.25" customHeight="1" x14ac:dyDescent="0.25">
      <c r="A142" s="77" t="s">
        <v>6</v>
      </c>
      <c r="B142" s="44">
        <v>139</v>
      </c>
      <c r="C142" s="15">
        <v>426</v>
      </c>
      <c r="D142" s="15">
        <v>8</v>
      </c>
      <c r="E142" s="8" t="s">
        <v>40</v>
      </c>
      <c r="F142" s="24">
        <v>9</v>
      </c>
      <c r="G142" s="26">
        <v>104.66</v>
      </c>
      <c r="H142" s="32">
        <f t="shared" si="3"/>
        <v>8.6305817664000006</v>
      </c>
      <c r="I142" s="37">
        <v>80000</v>
      </c>
      <c r="J142" s="74" t="s">
        <v>211</v>
      </c>
      <c r="K142" s="118" t="s">
        <v>209</v>
      </c>
    </row>
    <row r="143" spans="1:11" ht="35.25" customHeight="1" x14ac:dyDescent="0.25">
      <c r="A143" s="77" t="s">
        <v>24</v>
      </c>
      <c r="B143" s="44">
        <v>140</v>
      </c>
      <c r="C143" s="15">
        <v>426</v>
      </c>
      <c r="D143" s="15">
        <v>9</v>
      </c>
      <c r="E143" s="8" t="s">
        <v>40</v>
      </c>
      <c r="F143" s="24">
        <v>1</v>
      </c>
      <c r="G143" s="26">
        <v>9.0399999999999991</v>
      </c>
      <c r="H143" s="32">
        <f t="shared" si="3"/>
        <v>0.83664277919999996</v>
      </c>
      <c r="I143" s="37">
        <v>110000</v>
      </c>
      <c r="J143" s="74">
        <v>9.0399999999999991</v>
      </c>
      <c r="K143" s="118" t="s">
        <v>115</v>
      </c>
    </row>
    <row r="144" spans="1:11" ht="14.25" customHeight="1" x14ac:dyDescent="0.25">
      <c r="A144" s="83" t="s">
        <v>6</v>
      </c>
      <c r="B144" s="44">
        <v>141</v>
      </c>
      <c r="C144" s="15">
        <v>426</v>
      </c>
      <c r="D144" s="15">
        <v>10</v>
      </c>
      <c r="E144" s="8"/>
      <c r="F144" s="24">
        <v>5</v>
      </c>
      <c r="G144" s="26">
        <v>2.42</v>
      </c>
      <c r="H144" s="32">
        <f t="shared" si="3"/>
        <v>0.24825715199999998</v>
      </c>
      <c r="I144" s="37">
        <v>50000</v>
      </c>
      <c r="J144" s="66" t="s">
        <v>54</v>
      </c>
      <c r="K144" s="118" t="s">
        <v>90</v>
      </c>
    </row>
    <row r="145" spans="1:11" ht="28.5" customHeight="1" x14ac:dyDescent="0.25">
      <c r="A145" s="83" t="s">
        <v>6</v>
      </c>
      <c r="B145" s="44">
        <v>142</v>
      </c>
      <c r="C145" s="15">
        <v>426</v>
      </c>
      <c r="D145" s="15">
        <v>10</v>
      </c>
      <c r="E145" s="8" t="s">
        <v>40</v>
      </c>
      <c r="F145" s="24">
        <v>2</v>
      </c>
      <c r="G145" s="57">
        <v>17.62</v>
      </c>
      <c r="H145" s="32">
        <f t="shared" si="3"/>
        <v>1.8075582720000001</v>
      </c>
      <c r="I145" s="37">
        <v>115000</v>
      </c>
      <c r="J145" s="66" t="s">
        <v>221</v>
      </c>
      <c r="K145" s="112" t="s">
        <v>130</v>
      </c>
    </row>
    <row r="146" spans="1:11" ht="30.75" customHeight="1" x14ac:dyDescent="0.25">
      <c r="A146" s="82" t="s">
        <v>127</v>
      </c>
      <c r="B146" s="44">
        <v>143</v>
      </c>
      <c r="C146" s="15">
        <v>426</v>
      </c>
      <c r="D146" s="15">
        <v>11</v>
      </c>
      <c r="E146" s="8" t="s">
        <v>39</v>
      </c>
      <c r="F146" s="24">
        <v>3</v>
      </c>
      <c r="G146" s="57">
        <v>32.950000000000003</v>
      </c>
      <c r="H146" s="32">
        <v>4.0529999999999999</v>
      </c>
      <c r="I146" s="37">
        <v>140000</v>
      </c>
      <c r="J146" s="66"/>
      <c r="K146" s="112" t="s">
        <v>95</v>
      </c>
    </row>
    <row r="147" spans="1:11" ht="47.25" customHeight="1" x14ac:dyDescent="0.25">
      <c r="A147" s="82" t="s">
        <v>127</v>
      </c>
      <c r="B147" s="44">
        <v>144</v>
      </c>
      <c r="C147" s="15">
        <v>426</v>
      </c>
      <c r="D147" s="15">
        <v>11</v>
      </c>
      <c r="E147" s="8" t="s">
        <v>39</v>
      </c>
      <c r="F147" s="24">
        <v>9</v>
      </c>
      <c r="G147" s="57">
        <v>105.88</v>
      </c>
      <c r="H147" s="32">
        <f>((C147-D147)*D147*0.02466)*G147/1000</f>
        <v>11.919218652</v>
      </c>
      <c r="I147" s="37">
        <v>155000</v>
      </c>
      <c r="J147" s="66" t="s">
        <v>55</v>
      </c>
      <c r="K147" s="102" t="s">
        <v>75</v>
      </c>
    </row>
    <row r="148" spans="1:11" ht="47.25" customHeight="1" x14ac:dyDescent="0.25">
      <c r="A148" s="83" t="s">
        <v>6</v>
      </c>
      <c r="B148" s="44">
        <v>145</v>
      </c>
      <c r="C148" s="15">
        <v>426</v>
      </c>
      <c r="D148" s="15">
        <v>11</v>
      </c>
      <c r="E148" s="8" t="s">
        <v>39</v>
      </c>
      <c r="F148" s="24">
        <v>12</v>
      </c>
      <c r="G148" s="57">
        <v>135.71</v>
      </c>
      <c r="H148" s="32">
        <f>((C148-D148)*D148*0.02466)*G148/1000</f>
        <v>15.277268259000003</v>
      </c>
      <c r="I148" s="37">
        <v>99000</v>
      </c>
      <c r="J148" s="66" t="s">
        <v>161</v>
      </c>
      <c r="K148" s="102" t="s">
        <v>163</v>
      </c>
    </row>
    <row r="149" spans="1:11" ht="47.25" customHeight="1" x14ac:dyDescent="0.25">
      <c r="A149" s="83" t="s">
        <v>6</v>
      </c>
      <c r="B149" s="44">
        <v>146</v>
      </c>
      <c r="C149" s="15">
        <v>426</v>
      </c>
      <c r="D149" s="15">
        <v>12</v>
      </c>
      <c r="E149" s="8" t="s">
        <v>39</v>
      </c>
      <c r="F149" s="24">
        <v>4</v>
      </c>
      <c r="G149" s="57">
        <v>43.26</v>
      </c>
      <c r="H149" s="32">
        <f t="shared" ref="H149:H155" si="4">((C149-D149)*D149*0.02466)*G149/1000</f>
        <v>5.2998206687999998</v>
      </c>
      <c r="I149" s="37">
        <v>99000</v>
      </c>
      <c r="J149" s="66" t="s">
        <v>162</v>
      </c>
      <c r="K149" s="102" t="s">
        <v>148</v>
      </c>
    </row>
    <row r="150" spans="1:11" ht="47.25" customHeight="1" x14ac:dyDescent="0.25">
      <c r="A150" s="83" t="s">
        <v>6</v>
      </c>
      <c r="B150" s="44">
        <v>147</v>
      </c>
      <c r="C150" s="15">
        <v>426</v>
      </c>
      <c r="D150" s="15">
        <v>12</v>
      </c>
      <c r="E150" s="8" t="s">
        <v>39</v>
      </c>
      <c r="F150" s="24">
        <v>9</v>
      </c>
      <c r="G150" s="57">
        <v>101.13</v>
      </c>
      <c r="H150" s="32">
        <f>((C150-D150)*D150*0.02466)*G150/1000</f>
        <v>12.3895252944</v>
      </c>
      <c r="I150" s="37">
        <v>99000</v>
      </c>
      <c r="J150" s="66" t="s">
        <v>240</v>
      </c>
      <c r="K150" s="102" t="s">
        <v>148</v>
      </c>
    </row>
    <row r="151" spans="1:11" ht="62.25" customHeight="1" x14ac:dyDescent="0.25">
      <c r="A151" s="83" t="s">
        <v>6</v>
      </c>
      <c r="B151" s="44">
        <v>148</v>
      </c>
      <c r="C151" s="15">
        <v>426</v>
      </c>
      <c r="D151" s="15">
        <v>12</v>
      </c>
      <c r="E151" s="8" t="s">
        <v>39</v>
      </c>
      <c r="F151" s="24">
        <v>7</v>
      </c>
      <c r="G151" s="57">
        <v>78.06</v>
      </c>
      <c r="H151" s="32">
        <f>((C151-D151)*D151*0.02466)*G151/1000</f>
        <v>9.5631992928000003</v>
      </c>
      <c r="I151" s="37">
        <v>99000</v>
      </c>
      <c r="J151" s="66" t="s">
        <v>241</v>
      </c>
      <c r="K151" s="102" t="s">
        <v>176</v>
      </c>
    </row>
    <row r="152" spans="1:11" ht="47.25" customHeight="1" x14ac:dyDescent="0.25">
      <c r="A152" s="83" t="s">
        <v>6</v>
      </c>
      <c r="B152" s="44">
        <v>149</v>
      </c>
      <c r="C152" s="15">
        <v>426</v>
      </c>
      <c r="D152" s="15">
        <v>12</v>
      </c>
      <c r="E152" s="8" t="s">
        <v>39</v>
      </c>
      <c r="F152" s="24">
        <v>2</v>
      </c>
      <c r="G152" s="57">
        <v>23.06</v>
      </c>
      <c r="H152" s="32">
        <f t="shared" si="4"/>
        <v>2.8251008927999997</v>
      </c>
      <c r="I152" s="37">
        <v>99000</v>
      </c>
      <c r="J152" s="66" t="s">
        <v>156</v>
      </c>
      <c r="K152" s="102" t="s">
        <v>148</v>
      </c>
    </row>
    <row r="153" spans="1:11" ht="25.5" customHeight="1" x14ac:dyDescent="0.25">
      <c r="A153" s="83" t="s">
        <v>6</v>
      </c>
      <c r="B153" s="44">
        <v>150</v>
      </c>
      <c r="C153" s="15">
        <v>426</v>
      </c>
      <c r="D153" s="15">
        <v>13</v>
      </c>
      <c r="E153" s="8" t="s">
        <v>40</v>
      </c>
      <c r="F153" s="24">
        <v>1</v>
      </c>
      <c r="G153" s="57">
        <v>12.02</v>
      </c>
      <c r="H153" s="32">
        <f t="shared" si="4"/>
        <v>1.5914424707999999</v>
      </c>
      <c r="I153" s="37">
        <v>85000</v>
      </c>
      <c r="J153" s="66">
        <v>12.02</v>
      </c>
      <c r="K153" s="102" t="s">
        <v>137</v>
      </c>
    </row>
    <row r="154" spans="1:11" ht="47.25" customHeight="1" x14ac:dyDescent="0.25">
      <c r="A154" s="83" t="s">
        <v>6</v>
      </c>
      <c r="B154" s="44">
        <v>151</v>
      </c>
      <c r="C154" s="15">
        <v>426</v>
      </c>
      <c r="D154" s="15">
        <v>16</v>
      </c>
      <c r="E154" s="8" t="s">
        <v>40</v>
      </c>
      <c r="F154" s="24">
        <v>1</v>
      </c>
      <c r="G154" s="57">
        <v>8.09</v>
      </c>
      <c r="H154" s="32">
        <f t="shared" si="4"/>
        <v>1.308716064</v>
      </c>
      <c r="I154" s="37">
        <v>60000</v>
      </c>
      <c r="J154" s="66">
        <v>8.09</v>
      </c>
      <c r="K154" s="102" t="s">
        <v>133</v>
      </c>
    </row>
    <row r="155" spans="1:11" ht="28.5" customHeight="1" x14ac:dyDescent="0.25">
      <c r="A155" s="83" t="s">
        <v>6</v>
      </c>
      <c r="B155" s="44">
        <v>152</v>
      </c>
      <c r="C155" s="15">
        <v>430</v>
      </c>
      <c r="D155" s="15">
        <v>15</v>
      </c>
      <c r="E155" s="8" t="s">
        <v>40</v>
      </c>
      <c r="F155" s="24">
        <v>1</v>
      </c>
      <c r="G155" s="25">
        <v>7.29</v>
      </c>
      <c r="H155" s="32">
        <f t="shared" si="4"/>
        <v>1.1190769649999999</v>
      </c>
      <c r="I155" s="37">
        <v>90000</v>
      </c>
      <c r="J155" s="66">
        <v>7.29</v>
      </c>
      <c r="K155" s="115" t="s">
        <v>91</v>
      </c>
    </row>
    <row r="156" spans="1:11" ht="27" customHeight="1" x14ac:dyDescent="0.25">
      <c r="A156" s="83" t="s">
        <v>6</v>
      </c>
      <c r="B156" s="44">
        <v>153</v>
      </c>
      <c r="C156" s="9">
        <v>530</v>
      </c>
      <c r="D156" s="13">
        <v>8</v>
      </c>
      <c r="E156" s="8" t="s">
        <v>40</v>
      </c>
      <c r="F156" s="13">
        <v>1</v>
      </c>
      <c r="G156" s="13">
        <v>9.0299999999999994</v>
      </c>
      <c r="H156" s="32">
        <f>((C156-D156)*D156*0.02466)*G156/1000*1.01</f>
        <v>0.93920995324800005</v>
      </c>
      <c r="I156" s="37">
        <v>77000</v>
      </c>
      <c r="J156" s="68">
        <v>9.0299999999999994</v>
      </c>
      <c r="K156" s="113" t="s">
        <v>132</v>
      </c>
    </row>
    <row r="157" spans="1:11" ht="27" customHeight="1" x14ac:dyDescent="0.25">
      <c r="A157" s="83" t="s">
        <v>6</v>
      </c>
      <c r="B157" s="44">
        <v>154</v>
      </c>
      <c r="C157" s="9">
        <v>530</v>
      </c>
      <c r="D157" s="9">
        <v>10</v>
      </c>
      <c r="E157" s="8" t="s">
        <v>40</v>
      </c>
      <c r="F157" s="13">
        <v>1</v>
      </c>
      <c r="G157" s="11">
        <v>9.0500000000000007</v>
      </c>
      <c r="H157" s="32">
        <f t="shared" ref="H157:H162" si="5">((C157-D157)*D157*0.02466)*G157/1000</f>
        <v>1.1604996000000001</v>
      </c>
      <c r="I157" s="37">
        <v>87000</v>
      </c>
      <c r="J157" s="68">
        <v>9.0500000000000007</v>
      </c>
      <c r="K157" s="113" t="s">
        <v>89</v>
      </c>
    </row>
    <row r="158" spans="1:11" ht="24" customHeight="1" x14ac:dyDescent="0.25">
      <c r="A158" s="91" t="s">
        <v>6</v>
      </c>
      <c r="B158" s="44">
        <v>155</v>
      </c>
      <c r="C158" s="9">
        <v>530</v>
      </c>
      <c r="D158" s="9">
        <v>10</v>
      </c>
      <c r="E158" s="8" t="s">
        <v>39</v>
      </c>
      <c r="F158" s="13">
        <v>1</v>
      </c>
      <c r="G158" s="11">
        <v>11.65</v>
      </c>
      <c r="H158" s="32">
        <f t="shared" si="5"/>
        <v>1.4939028000000001</v>
      </c>
      <c r="I158" s="37">
        <v>95000</v>
      </c>
      <c r="J158" s="71" t="s">
        <v>203</v>
      </c>
      <c r="K158" s="113" t="s">
        <v>76</v>
      </c>
    </row>
    <row r="159" spans="1:11" ht="27" customHeight="1" x14ac:dyDescent="0.25">
      <c r="A159" s="78" t="s">
        <v>15</v>
      </c>
      <c r="B159" s="44">
        <v>156</v>
      </c>
      <c r="C159" s="9">
        <v>530</v>
      </c>
      <c r="D159" s="9">
        <v>12</v>
      </c>
      <c r="E159" s="8"/>
      <c r="F159" s="13">
        <v>7</v>
      </c>
      <c r="G159" s="11">
        <v>80.709999999999994</v>
      </c>
      <c r="H159" s="32">
        <f t="shared" si="5"/>
        <v>12.3717582576</v>
      </c>
      <c r="I159" s="37">
        <v>87000</v>
      </c>
      <c r="J159" s="68" t="s">
        <v>224</v>
      </c>
      <c r="K159" s="113" t="s">
        <v>225</v>
      </c>
    </row>
    <row r="160" spans="1:11" ht="27" customHeight="1" x14ac:dyDescent="0.25">
      <c r="A160" s="91" t="s">
        <v>6</v>
      </c>
      <c r="B160" s="44">
        <v>157</v>
      </c>
      <c r="C160" s="9">
        <v>530</v>
      </c>
      <c r="D160" s="9">
        <v>12</v>
      </c>
      <c r="E160" s="8" t="s">
        <v>40</v>
      </c>
      <c r="F160" s="13">
        <v>1</v>
      </c>
      <c r="G160" s="11">
        <v>12.05</v>
      </c>
      <c r="H160" s="32">
        <f t="shared" si="5"/>
        <v>1.8471030480000001</v>
      </c>
      <c r="I160" s="37">
        <v>95000</v>
      </c>
      <c r="J160" s="68">
        <v>12.05</v>
      </c>
      <c r="K160" s="113" t="s">
        <v>131</v>
      </c>
    </row>
    <row r="161" spans="1:11" ht="27" customHeight="1" x14ac:dyDescent="0.25">
      <c r="A161" s="83" t="s">
        <v>6</v>
      </c>
      <c r="B161" s="44">
        <v>158</v>
      </c>
      <c r="C161" s="9">
        <v>530</v>
      </c>
      <c r="D161" s="9">
        <v>12</v>
      </c>
      <c r="E161" s="8" t="s">
        <v>39</v>
      </c>
      <c r="F161" s="13">
        <v>1</v>
      </c>
      <c r="G161" s="11">
        <v>11.47</v>
      </c>
      <c r="H161" s="32">
        <f t="shared" si="5"/>
        <v>1.7581968432000001</v>
      </c>
      <c r="I161" s="37">
        <v>95000</v>
      </c>
      <c r="J161" s="68">
        <v>11.47</v>
      </c>
      <c r="K161" s="113" t="s">
        <v>217</v>
      </c>
    </row>
    <row r="162" spans="1:11" ht="27" customHeight="1" x14ac:dyDescent="0.25">
      <c r="A162" s="77" t="s">
        <v>24</v>
      </c>
      <c r="B162" s="44">
        <v>159</v>
      </c>
      <c r="C162" s="9">
        <v>530</v>
      </c>
      <c r="D162" s="9">
        <v>12</v>
      </c>
      <c r="E162" s="8" t="s">
        <v>39</v>
      </c>
      <c r="F162" s="13">
        <v>1</v>
      </c>
      <c r="G162" s="11">
        <v>10.8</v>
      </c>
      <c r="H162" s="32">
        <f t="shared" si="5"/>
        <v>1.6554948480000002</v>
      </c>
      <c r="I162" s="37">
        <v>95000</v>
      </c>
      <c r="J162" s="68">
        <v>10.8</v>
      </c>
      <c r="K162" s="113" t="s">
        <v>100</v>
      </c>
    </row>
    <row r="163" spans="1:11" ht="27" customHeight="1" x14ac:dyDescent="0.25">
      <c r="A163" s="77" t="s">
        <v>24</v>
      </c>
      <c r="B163" s="44">
        <v>160</v>
      </c>
      <c r="C163" s="9">
        <v>630</v>
      </c>
      <c r="D163" s="9">
        <v>12</v>
      </c>
      <c r="E163" s="8" t="s">
        <v>40</v>
      </c>
      <c r="F163" s="13">
        <v>1</v>
      </c>
      <c r="G163" s="11">
        <v>12.16</v>
      </c>
      <c r="H163" s="32">
        <f t="shared" ref="H163:H174" si="6">((C163-D163)*D163*0.02466)*G163/1000*1.01</f>
        <v>2.2460413224960005</v>
      </c>
      <c r="I163" s="37">
        <v>95000</v>
      </c>
      <c r="J163" s="68">
        <v>12.16</v>
      </c>
      <c r="K163" s="113" t="s">
        <v>122</v>
      </c>
    </row>
    <row r="164" spans="1:11" ht="29.25" customHeight="1" x14ac:dyDescent="0.25">
      <c r="A164" s="83" t="s">
        <v>10</v>
      </c>
      <c r="B164" s="44">
        <v>161</v>
      </c>
      <c r="C164" s="8">
        <v>820</v>
      </c>
      <c r="D164" s="8">
        <v>10</v>
      </c>
      <c r="E164" s="8" t="s">
        <v>40</v>
      </c>
      <c r="F164" s="35">
        <v>1</v>
      </c>
      <c r="G164" s="10">
        <f>9.96-5-2.02-1</f>
        <v>1.9400000000000008</v>
      </c>
      <c r="H164" s="32">
        <f t="shared" si="6"/>
        <v>0.39138231240000021</v>
      </c>
      <c r="I164" s="37">
        <v>45000</v>
      </c>
      <c r="J164" s="66">
        <v>1.94</v>
      </c>
      <c r="K164" s="120" t="s">
        <v>92</v>
      </c>
    </row>
    <row r="165" spans="1:11" ht="28.5" customHeight="1" x14ac:dyDescent="0.25">
      <c r="A165" s="77" t="s">
        <v>24</v>
      </c>
      <c r="B165" s="44">
        <v>162</v>
      </c>
      <c r="C165" s="8">
        <v>820</v>
      </c>
      <c r="D165" s="8">
        <v>15</v>
      </c>
      <c r="E165" s="8" t="s">
        <v>40</v>
      </c>
      <c r="F165" s="35">
        <v>4</v>
      </c>
      <c r="G165" s="10">
        <v>29.99</v>
      </c>
      <c r="H165" s="32">
        <f t="shared" si="6"/>
        <v>9.0194083780500005</v>
      </c>
      <c r="I165" s="37">
        <v>107000</v>
      </c>
      <c r="J165" s="66" t="s">
        <v>201</v>
      </c>
      <c r="K165" s="102" t="s">
        <v>128</v>
      </c>
    </row>
    <row r="166" spans="1:11" ht="28.5" customHeight="1" x14ac:dyDescent="0.25">
      <c r="A166" s="77" t="s">
        <v>24</v>
      </c>
      <c r="B166" s="44">
        <v>163</v>
      </c>
      <c r="C166" s="8">
        <v>820</v>
      </c>
      <c r="D166" s="8">
        <v>15</v>
      </c>
      <c r="E166" s="8" t="s">
        <v>40</v>
      </c>
      <c r="F166" s="35">
        <v>1</v>
      </c>
      <c r="G166" s="10">
        <v>4.5199999999999996</v>
      </c>
      <c r="H166" s="32">
        <f t="shared" si="6"/>
        <v>1.3593773213999998</v>
      </c>
      <c r="I166" s="37">
        <v>107000</v>
      </c>
      <c r="J166" s="66" t="s">
        <v>208</v>
      </c>
      <c r="K166" s="102" t="s">
        <v>128</v>
      </c>
    </row>
    <row r="167" spans="1:11" ht="28.5" customHeight="1" x14ac:dyDescent="0.25">
      <c r="A167" s="77" t="s">
        <v>24</v>
      </c>
      <c r="B167" s="44">
        <v>164</v>
      </c>
      <c r="C167" s="8">
        <v>820</v>
      </c>
      <c r="D167" s="8">
        <v>17</v>
      </c>
      <c r="E167" s="8" t="s">
        <v>40</v>
      </c>
      <c r="F167" s="35">
        <v>1</v>
      </c>
      <c r="G167" s="10">
        <v>11.73</v>
      </c>
      <c r="H167" s="32">
        <f t="shared" si="6"/>
        <v>3.9881999601180005</v>
      </c>
      <c r="I167" s="37">
        <v>107000</v>
      </c>
      <c r="J167" s="66">
        <v>11.73</v>
      </c>
      <c r="K167" s="102" t="s">
        <v>128</v>
      </c>
    </row>
    <row r="168" spans="1:11" ht="28.5" customHeight="1" x14ac:dyDescent="0.25">
      <c r="A168" s="77" t="s">
        <v>24</v>
      </c>
      <c r="B168" s="44">
        <v>165</v>
      </c>
      <c r="C168" s="8">
        <v>820</v>
      </c>
      <c r="D168" s="8">
        <v>17</v>
      </c>
      <c r="E168" s="8" t="s">
        <v>40</v>
      </c>
      <c r="F168" s="35">
        <v>1</v>
      </c>
      <c r="G168" s="10">
        <v>12.12</v>
      </c>
      <c r="H168" s="32">
        <f t="shared" si="6"/>
        <v>4.1207999587920003</v>
      </c>
      <c r="I168" s="37">
        <v>107000</v>
      </c>
      <c r="J168" s="66">
        <v>12.12</v>
      </c>
      <c r="K168" s="102" t="s">
        <v>128</v>
      </c>
    </row>
    <row r="169" spans="1:11" ht="28.5" customHeight="1" x14ac:dyDescent="0.25">
      <c r="A169" s="78" t="s">
        <v>6</v>
      </c>
      <c r="B169" s="44">
        <v>166</v>
      </c>
      <c r="C169" s="8">
        <v>820</v>
      </c>
      <c r="D169" s="8">
        <v>38.700000000000003</v>
      </c>
      <c r="E169" s="8" t="s">
        <v>39</v>
      </c>
      <c r="F169" s="35">
        <v>1</v>
      </c>
      <c r="G169" s="10">
        <v>12.17</v>
      </c>
      <c r="H169" s="32">
        <v>9.1660000000000004</v>
      </c>
      <c r="I169" s="37">
        <v>140000</v>
      </c>
      <c r="J169" s="66">
        <v>12.17</v>
      </c>
      <c r="K169" s="102" t="s">
        <v>160</v>
      </c>
    </row>
    <row r="170" spans="1:11" ht="28.5" customHeight="1" x14ac:dyDescent="0.25">
      <c r="A170" s="77" t="s">
        <v>24</v>
      </c>
      <c r="B170" s="44">
        <v>167</v>
      </c>
      <c r="C170" s="8">
        <v>820</v>
      </c>
      <c r="D170" s="8">
        <v>38.700000000000003</v>
      </c>
      <c r="E170" s="8" t="s">
        <v>39</v>
      </c>
      <c r="F170" s="35">
        <v>2</v>
      </c>
      <c r="G170" s="10">
        <v>24.26</v>
      </c>
      <c r="H170" s="32">
        <f>((C170-D170)*D170*0.02466)*G170/1000*1.01</f>
        <v>18.269810043951964</v>
      </c>
      <c r="I170" s="37">
        <v>140000</v>
      </c>
      <c r="J170" s="66" t="s">
        <v>165</v>
      </c>
      <c r="K170" s="102" t="s">
        <v>160</v>
      </c>
    </row>
    <row r="171" spans="1:11" ht="28.5" customHeight="1" x14ac:dyDescent="0.25">
      <c r="A171" s="78" t="s">
        <v>6</v>
      </c>
      <c r="B171" s="44">
        <v>168</v>
      </c>
      <c r="C171" s="22">
        <v>1020</v>
      </c>
      <c r="D171" s="22">
        <v>10</v>
      </c>
      <c r="E171" s="22" t="s">
        <v>40</v>
      </c>
      <c r="F171" s="21">
        <v>1</v>
      </c>
      <c r="G171" s="21">
        <v>11.91</v>
      </c>
      <c r="H171" s="32">
        <f>((C171-D171)*D171*0.02466)*G171/1000*1.01</f>
        <v>2.9960398206000001</v>
      </c>
      <c r="I171" s="39">
        <v>98000</v>
      </c>
      <c r="J171" s="75">
        <v>11.91</v>
      </c>
      <c r="K171" s="110" t="s">
        <v>112</v>
      </c>
    </row>
    <row r="172" spans="1:11" ht="28.5" customHeight="1" x14ac:dyDescent="0.25">
      <c r="A172" s="77" t="s">
        <v>24</v>
      </c>
      <c r="B172" s="44">
        <v>169</v>
      </c>
      <c r="C172" s="22">
        <v>1020</v>
      </c>
      <c r="D172" s="22">
        <v>12</v>
      </c>
      <c r="E172" s="22" t="s">
        <v>40</v>
      </c>
      <c r="F172" s="21">
        <v>5</v>
      </c>
      <c r="G172" s="21">
        <v>58.57</v>
      </c>
      <c r="H172" s="32">
        <f>((C172-D172)*D172*0.02466)*G172/1000*1.01</f>
        <v>17.645397581952004</v>
      </c>
      <c r="I172" s="39">
        <v>99000</v>
      </c>
      <c r="J172" s="75" t="s">
        <v>158</v>
      </c>
      <c r="K172" s="110" t="s">
        <v>159</v>
      </c>
    </row>
    <row r="173" spans="1:11" ht="28.5" customHeight="1" x14ac:dyDescent="0.25">
      <c r="A173" s="77" t="s">
        <v>24</v>
      </c>
      <c r="B173" s="44">
        <v>170</v>
      </c>
      <c r="C173" s="22">
        <v>1020</v>
      </c>
      <c r="D173" s="22">
        <v>12</v>
      </c>
      <c r="E173" s="22" t="s">
        <v>40</v>
      </c>
      <c r="F173" s="21">
        <v>4</v>
      </c>
      <c r="G173" s="21">
        <v>46.58</v>
      </c>
      <c r="H173" s="32">
        <f t="shared" si="6"/>
        <v>14.033167481088002</v>
      </c>
      <c r="I173" s="39">
        <v>105000</v>
      </c>
      <c r="J173" s="75" t="s">
        <v>143</v>
      </c>
      <c r="K173" s="110" t="s">
        <v>144</v>
      </c>
    </row>
    <row r="174" spans="1:11" ht="27.75" customHeight="1" x14ac:dyDescent="0.25">
      <c r="A174" s="77" t="s">
        <v>24</v>
      </c>
      <c r="B174" s="44">
        <v>171</v>
      </c>
      <c r="C174" s="22">
        <v>1220</v>
      </c>
      <c r="D174" s="22">
        <v>14</v>
      </c>
      <c r="E174" s="22" t="s">
        <v>40</v>
      </c>
      <c r="F174" s="21">
        <v>3</v>
      </c>
      <c r="G174" s="21">
        <v>31.42</v>
      </c>
      <c r="H174" s="32">
        <f t="shared" si="6"/>
        <v>13.212833740848</v>
      </c>
      <c r="I174" s="39">
        <v>80000</v>
      </c>
      <c r="J174" s="75" t="s">
        <v>149</v>
      </c>
      <c r="K174" s="110" t="s">
        <v>77</v>
      </c>
    </row>
    <row r="175" spans="1:11" ht="18" customHeight="1" x14ac:dyDescent="0.25">
      <c r="A175" s="78" t="s">
        <v>6</v>
      </c>
      <c r="B175" s="44">
        <v>172</v>
      </c>
      <c r="C175" s="125" t="s">
        <v>106</v>
      </c>
      <c r="D175" s="30"/>
      <c r="E175" s="30"/>
      <c r="F175" s="16">
        <v>1</v>
      </c>
      <c r="G175" s="11"/>
      <c r="H175" s="31">
        <v>0.69</v>
      </c>
      <c r="I175" s="37"/>
      <c r="J175" s="88" t="s">
        <v>109</v>
      </c>
      <c r="K175" s="113"/>
    </row>
    <row r="176" spans="1:11" ht="15" customHeight="1" x14ac:dyDescent="0.2">
      <c r="A176" s="78" t="s">
        <v>6</v>
      </c>
      <c r="B176" s="44">
        <v>173</v>
      </c>
      <c r="C176" s="125" t="s">
        <v>107</v>
      </c>
      <c r="D176" s="30"/>
      <c r="E176" s="30"/>
      <c r="F176" s="16">
        <v>1</v>
      </c>
      <c r="G176" s="11"/>
      <c r="H176" s="31">
        <v>0.63500000000000001</v>
      </c>
      <c r="I176" s="37"/>
      <c r="J176" s="87" t="s">
        <v>110</v>
      </c>
      <c r="K176" s="113"/>
    </row>
    <row r="177" spans="1:11" ht="13.5" customHeight="1" x14ac:dyDescent="0.15">
      <c r="A177" s="78" t="s">
        <v>6</v>
      </c>
      <c r="B177" s="44">
        <v>174</v>
      </c>
      <c r="C177" s="125" t="s">
        <v>111</v>
      </c>
      <c r="D177" s="30"/>
      <c r="E177" s="30"/>
      <c r="F177" s="16">
        <v>1</v>
      </c>
      <c r="G177" s="11"/>
      <c r="H177" s="31">
        <v>0.77</v>
      </c>
      <c r="I177" s="37"/>
      <c r="J177" s="88" t="s">
        <v>108</v>
      </c>
      <c r="K177" s="121"/>
    </row>
    <row r="178" spans="1:11" ht="24" customHeight="1" x14ac:dyDescent="0.25">
      <c r="A178" s="78" t="s">
        <v>6</v>
      </c>
      <c r="B178" s="44">
        <v>175</v>
      </c>
      <c r="C178" s="126" t="s">
        <v>13</v>
      </c>
      <c r="D178" s="30"/>
      <c r="E178" s="30" t="s">
        <v>40</v>
      </c>
      <c r="F178" s="16">
        <f>8</f>
        <v>8</v>
      </c>
      <c r="G178" s="11"/>
      <c r="H178" s="31">
        <v>8</v>
      </c>
      <c r="I178" s="37"/>
      <c r="J178" s="127"/>
      <c r="K178" s="113" t="s">
        <v>56</v>
      </c>
    </row>
    <row r="179" spans="1:11" ht="15" customHeight="1" x14ac:dyDescent="0.25"/>
    <row r="180" spans="1:11" ht="18.75" customHeight="1" x14ac:dyDescent="0.25">
      <c r="A180" s="41"/>
      <c r="C180" s="6" t="s">
        <v>12</v>
      </c>
      <c r="J180" s="4" t="s">
        <v>47</v>
      </c>
    </row>
  </sheetData>
  <sheetProtection formatColumns="0" formatRows="0" sort="0" autoFilter="0"/>
  <autoFilter ref="A3:AJ180" xr:uid="{00000000-0009-0000-0000-000000000000}"/>
  <mergeCells count="1">
    <mergeCell ref="A2:K2"/>
  </mergeCells>
  <pageMargins left="0.11811023622047245" right="0.11811023622047245" top="0.15748031496062992" bottom="0.15748031496062992" header="0.11811023622047245" footer="0.31496062992125984"/>
  <pageSetup paperSize="9" scale="50"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13.06.2024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2024-06-13T12:06:58Z</cp:lastPrinted>
  <dcterms:created xsi:type="dcterms:W3CDTF">2023-10-10T12:24:09Z</dcterms:created>
  <dcterms:modified xsi:type="dcterms:W3CDTF">2024-06-17T04:29:50Z</dcterms:modified>
</cp:coreProperties>
</file>