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E:\Прайсы\"/>
    </mc:Choice>
  </mc:AlternateContent>
  <xr:revisionPtr revIDLastSave="0" documentId="8_{353DCF8F-45C8-45D1-B563-F3E215CD4E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6.03.2025" sheetId="2" r:id="rId1"/>
  </sheets>
  <definedNames>
    <definedName name="_xlnm._FilterDatabase" localSheetId="0" hidden="1">'06.03.2025'!$A$3:$AJ$172</definedName>
    <definedName name="valHighlight">IFERROR(IF(#REF!="да", TRUE, FALSE),FALSE)</definedName>
    <definedName name="ЗаголовокСтолбца1">#REF!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6" i="2" l="1"/>
  <c r="H71" i="2" l="1"/>
  <c r="H69" i="2" l="1"/>
  <c r="F69" i="2"/>
  <c r="H43" i="2" l="1"/>
  <c r="H44" i="2"/>
  <c r="H78" i="2" l="1"/>
  <c r="H17" i="2" l="1"/>
  <c r="F17" i="2"/>
  <c r="H68" i="2" l="1"/>
  <c r="H146" i="2" l="1"/>
  <c r="H147" i="2"/>
  <c r="H139" i="2"/>
  <c r="G125" i="2" l="1"/>
  <c r="F125" i="2"/>
  <c r="F171" i="2" l="1"/>
  <c r="F173" i="2" s="1"/>
  <c r="H4" i="2"/>
  <c r="H5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3" i="2"/>
  <c r="H141" i="2"/>
  <c r="H140" i="2"/>
  <c r="H138" i="2"/>
  <c r="H136" i="2"/>
  <c r="H135" i="2"/>
  <c r="H133" i="2"/>
  <c r="H132" i="2"/>
  <c r="H131" i="2"/>
  <c r="H130" i="2"/>
  <c r="H129" i="2"/>
  <c r="H128" i="2"/>
  <c r="H126" i="2"/>
  <c r="H125" i="2"/>
  <c r="H124" i="2"/>
  <c r="H123" i="2"/>
  <c r="H122" i="2"/>
  <c r="H121" i="2"/>
  <c r="H120" i="2"/>
  <c r="H115" i="2"/>
  <c r="H112" i="2"/>
  <c r="H111" i="2"/>
  <c r="H110" i="2"/>
  <c r="H109" i="2"/>
  <c r="H108" i="2"/>
  <c r="H107" i="2"/>
  <c r="H106" i="2"/>
  <c r="H105" i="2"/>
  <c r="H104" i="2"/>
  <c r="H101" i="2"/>
  <c r="H100" i="2"/>
  <c r="H89" i="2"/>
  <c r="H88" i="2"/>
  <c r="H87" i="2"/>
  <c r="H86" i="2"/>
  <c r="H83" i="2"/>
  <c r="H82" i="2"/>
  <c r="H80" i="2"/>
  <c r="H75" i="2"/>
  <c r="H74" i="2"/>
  <c r="H70" i="2"/>
  <c r="H67" i="2"/>
  <c r="H65" i="2"/>
  <c r="H63" i="2"/>
  <c r="H58" i="2"/>
  <c r="H57" i="2"/>
  <c r="H56" i="2"/>
  <c r="H55" i="2"/>
  <c r="H51" i="2"/>
  <c r="H50" i="2"/>
  <c r="H49" i="2"/>
  <c r="H42" i="2"/>
  <c r="H41" i="2"/>
  <c r="H40" i="2"/>
  <c r="H39" i="2"/>
  <c r="H38" i="2"/>
  <c r="H35" i="2"/>
  <c r="H34" i="2"/>
  <c r="H33" i="2"/>
  <c r="H32" i="2"/>
  <c r="H31" i="2"/>
  <c r="H30" i="2"/>
  <c r="H29" i="2"/>
  <c r="H28" i="2"/>
  <c r="H23" i="2"/>
  <c r="H22" i="2"/>
  <c r="H18" i="2"/>
  <c r="H15" i="2"/>
  <c r="H14" i="2"/>
  <c r="H13" i="2"/>
  <c r="H12" i="2"/>
  <c r="H9" i="2"/>
  <c r="H8" i="2"/>
  <c r="H7" i="2"/>
  <c r="H6" i="2"/>
  <c r="H171" i="2" l="1"/>
  <c r="H1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C10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273,1</t>
        </r>
      </text>
    </comment>
    <comment ref="K16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всего было 9 комплектов За 1 комплект оплатил Равиль ( они в Москве). 
2 КОМПЛЕКТА  ВЫКУПИЛИ И.Л. ЗАКАЗЧИК ТТК УРАЛМЕТАЛЛ</t>
        </r>
      </text>
    </comment>
  </commentList>
</comments>
</file>

<file path=xl/sharedStrings.xml><?xml version="1.0" encoding="utf-8"?>
<sst xmlns="http://schemas.openxmlformats.org/spreadsheetml/2006/main" count="763" uniqueCount="424">
  <si>
    <t>СКЛАД</t>
  </si>
  <si>
    <t>№ п/п</t>
  </si>
  <si>
    <t>D</t>
  </si>
  <si>
    <t>КОЛ-ВО</t>
  </si>
  <si>
    <t>ДЛИНА</t>
  </si>
  <si>
    <t>Вес, тн</t>
  </si>
  <si>
    <t>АДЖАРСКАЯ</t>
  </si>
  <si>
    <t>лежалая</t>
  </si>
  <si>
    <t xml:space="preserve"> по 6,05 м.</t>
  </si>
  <si>
    <t xml:space="preserve">ГОСТ 10704-91 10705-80 ст. 10 </t>
  </si>
  <si>
    <t>ц/т</t>
  </si>
  <si>
    <t>ГОСТ 10704-91 10705-80 п/ш, ст. 10  гнутая</t>
  </si>
  <si>
    <t xml:space="preserve">ГОСТ 10704-91 10705-80 п/ш, ст. 10 </t>
  </si>
  <si>
    <t>10,35/10,32</t>
  </si>
  <si>
    <t>ПЕРВОУРАЛЬСК</t>
  </si>
  <si>
    <t>новая</t>
  </si>
  <si>
    <t xml:space="preserve"> ТС 153-21-2007 
ст. 22ГЮ
брак
</t>
  </si>
  <si>
    <t>п/ш, cнятый грат, ТС 153-21-2007 
СТ. 22ГЮ 
резьба с одной стороны</t>
  </si>
  <si>
    <t>АСБЕСТ</t>
  </si>
  <si>
    <t>бурильная стальная API SPEC 5 DP SPEC 7 G-105 замок NC-31 (105-51) резьба 3</t>
  </si>
  <si>
    <t>Новосинеглазово</t>
  </si>
  <si>
    <t>10,82/10,87/11,03</t>
  </si>
  <si>
    <t>ГОСТ 10704-91 10705-80 В ППУ-ПЭ изоляции ст.3</t>
  </si>
  <si>
    <t>11,80/9,84</t>
  </si>
  <si>
    <t xml:space="preserve">ГОСТ 10704-91 10705-80 п/ш, ст. 20 </t>
  </si>
  <si>
    <t>6,90-вырез</t>
  </si>
  <si>
    <t xml:space="preserve">ГОСТ 8732-78 ц/т, cт. 45 </t>
  </si>
  <si>
    <t xml:space="preserve">
5. 2 шт. 23,25 м. 0,286 т. (*из пачки  279,19 м. 3,437 т.)
</t>
  </si>
  <si>
    <t>ГОСТ 10704-91 10705-8 п/ш, cнятый грат, 
ст. 20, 
ТС 153-21-2007</t>
  </si>
  <si>
    <t xml:space="preserve">
24 шт. 241,34 м. 3,177 т. Ст. 22ГЮ
24 шт. 241,67 м. 3,195 т. Ст. 22ГЮ
</t>
  </si>
  <si>
    <t xml:space="preserve">п/ш, снятый грат, ТС 153-21-2007  резьба с одной стороны </t>
  </si>
  <si>
    <t xml:space="preserve">п/ш, cнятый грат, ТС 153-21-2007 
СТ. 22ГЮ </t>
  </si>
  <si>
    <t>ждём возврат на склад АДЖАРСКАЯ</t>
  </si>
  <si>
    <t>сварка
ГОСТ 10704-91 10705-80 ст.3</t>
  </si>
  <si>
    <t xml:space="preserve">5)10,40  </t>
  </si>
  <si>
    <t>ТС 153-21-2007 
п/ш, с гратом 
ст. 22ГЮ</t>
  </si>
  <si>
    <t>п/ш, снятый грат, ТС 153-21-2007</t>
  </si>
  <si>
    <t>п/ш, снятый грат, ст. 22ГЮ, ТС 153-21-2007</t>
  </si>
  <si>
    <t>с гратом
ТС 153-21-2007 
СТ. 20</t>
  </si>
  <si>
    <t>ГОСТ 8732-78 ц/т</t>
  </si>
  <si>
    <t xml:space="preserve">21,93 м. 2 шт. </t>
  </si>
  <si>
    <t>ст.09г2с, ГОСТ 8732-78</t>
  </si>
  <si>
    <t xml:space="preserve">16  шт. 5,220 т. </t>
  </si>
  <si>
    <t xml:space="preserve">бурильная стальная СБТ IEU S-135 OD-168 ID 82,55 NC50 R2 18 град. ARNCO 150 XT API Spec 7-1 </t>
  </si>
  <si>
    <t xml:space="preserve">7 шт. 1,930 т.
7 шт. 1,965 т. 
14 шт. 3,900 т. 
7 шт. 1,985 т. 
3 шт. 0,835 т. 
14 шт. 4,010 т. 
14 шт. 3,975 т. 
7 шт. 1,970 т. 
14 шт. 3,895 т.
14 шт. 3,905 т.
14 шт. 3,945 т.
10 шт. 2,825 т.
7 шт. 1,980 т.
14 шт. 3,930 т.
16 шт. 4,520 т.
21  шт. 5,890 т. 
3 шт. 0,835 т.
7 шт. 1,975 т. 
</t>
  </si>
  <si>
    <t xml:space="preserve">обсадная, ТМК UP  FJ 
P110 R 3 API Spec 5 CT </t>
  </si>
  <si>
    <t>обсадная, гр.пр. Л ОГ1М ГОСТ 632-80</t>
  </si>
  <si>
    <t>11,99/12/11,99/11,89/12/11,88/11,88/10,98/11,89/12</t>
  </si>
  <si>
    <t>ГОСТ 10704-91 10705-80 ТС 153-21-2007 сварная со снятым гратом ст.22ГЮ</t>
  </si>
  <si>
    <t xml:space="preserve">ГОСТ 10704-91 10705-80 
СТ. 22ГЮ
ТС 153-21-2007 </t>
  </si>
  <si>
    <t>11,79/11,89/11,80/11,79/11,61/11,69/11,78/11,69/11,78/11,79/11,91/11,70</t>
  </si>
  <si>
    <t>7-7,7</t>
  </si>
  <si>
    <t xml:space="preserve">ГОСТ 10704-91 10705-80 
СТ. 22ГЮ
ТС 153-21-2007  146Х7,7- 12 шт. </t>
  </si>
  <si>
    <t>11,70/11,70/11,65/11,45</t>
  </si>
  <si>
    <t xml:space="preserve">
3) 10 шт.  11,95/11,88/11,89/11,56/11,87/11,63/11,95/11,95/11,64/11,85 118,17 м. 3,103 т.
4) 13 шт. 11,47/9,85/11,96/11,89/11,90/11,88/11,95/11,88/11,89/11,63/11,38/10,48/10,44 148,60 м. 3,903 т.</t>
  </si>
  <si>
    <t>обсадная (отбракова с КУ) 
ГОСТ 8732-78</t>
  </si>
  <si>
    <t>ц/т, cт. 09Г2С</t>
  </si>
  <si>
    <t>8,03/11,23</t>
  </si>
  <si>
    <t xml:space="preserve">ГОСТ 10704-91 10705-80 п/ш,  
ТС 153-21-2007, ст. 22ГЮ
</t>
  </si>
  <si>
    <t xml:space="preserve">п/ш, снятый грат,ТС 153-21-2007
</t>
  </si>
  <si>
    <t xml:space="preserve">
5 шт. 57,97 м. 1,726 т. Ст. К60</t>
  </si>
  <si>
    <t>4 категория</t>
  </si>
  <si>
    <t>10,32кр./10,11/9,84/10,49б. /10,75б. /10,30/10,80б. /9,95/10,68/8,82/9,84/9,00кр./8,56кр./11,57/9,38кр.</t>
  </si>
  <si>
    <t>ц/т, без фасок</t>
  </si>
  <si>
    <t>8,96/9,65 б.</t>
  </si>
  <si>
    <t>7,3-8</t>
  </si>
  <si>
    <t>ГОСТ 10704-91 10705-80 п/ш, cнятый грат, ТС 153-21-2007
стенка 7,3</t>
  </si>
  <si>
    <t>R55 БТС</t>
  </si>
  <si>
    <t>7,3-8,9</t>
  </si>
  <si>
    <t>11,65/11,25/11,20</t>
  </si>
  <si>
    <t xml:space="preserve"> грат, трещина 
п/ш, ТС 153-21-2007 ст.22ГЮ</t>
  </si>
  <si>
    <t xml:space="preserve"> п/ш, cнятый грат, ТС 153-21-2007 ст.22ГЮ</t>
  </si>
  <si>
    <t xml:space="preserve"> п/ш,  c гратом , ТС 153-21-2007 ст. 22ГЮ</t>
  </si>
  <si>
    <t>11,64/11,64  Ст. К 50</t>
  </si>
  <si>
    <t xml:space="preserve"> п/ш, cнятый грат</t>
  </si>
  <si>
    <t xml:space="preserve"> п/ш, с гратом, ТС 153-21-2007 ст.22ГЮ</t>
  </si>
  <si>
    <t>CАМАРА</t>
  </si>
  <si>
    <t>11,90/10,75/11,84/11,80/11,80</t>
  </si>
  <si>
    <t xml:space="preserve">б.ш., 
4 шт. С90, 
1 шт. R95 </t>
  </si>
  <si>
    <t xml:space="preserve">ГОСТ 10704-91 10705-80 
с гратом, ТС 153-21-2007
ст.22ГЮ, п/ш </t>
  </si>
  <si>
    <t>11,36/11,88</t>
  </si>
  <si>
    <t>обсадная, 
R-95/C 90 ТМК UP CWB</t>
  </si>
  <si>
    <t>11,51/11,51/11,38/11,47/11,40</t>
  </si>
  <si>
    <t>обсадная, ТМК UP  CWB</t>
  </si>
  <si>
    <t xml:space="preserve">ТМК-FMC R95 </t>
  </si>
  <si>
    <t>ТМК-FMC N80Q/J55</t>
  </si>
  <si>
    <t>7,03/7,23</t>
  </si>
  <si>
    <t xml:space="preserve">ГОСТ 8732-78 ц/т, cт. 20 </t>
  </si>
  <si>
    <t>168-178</t>
  </si>
  <si>
    <t>Обсадная ГОСТ 31446-2017 гр.Д</t>
  </si>
  <si>
    <t>Обсадная ГОСТ 31446-2017 гр.Д 
ОТТГ 1 шт. кривая 0,440 т.</t>
  </si>
  <si>
    <t>8 шт. 4,012 т./10 шт. 5,180 т./10 шт. 5,118 т./8 шт. 4,030 т./6 шт. 2,880 т./2 шт. 0,922 т./11 шт. 5,565 т./12 шт. 5,915 т./10 шт. 5,080 т./7 шт. 3,575 т.</t>
  </si>
  <si>
    <t xml:space="preserve">обсадная </t>
  </si>
  <si>
    <t>11,67/11,67/11,69/11,48/11,67/11,67/11,49/11,17/11,17/11,48/11,68/11,49/11,66/11,18/11,17/11,17/11,48/11,18/11,47/11,48/11,34/11,48/11,66/11,66/11,60/11,48/11,68/11,47/11,67/11,65/11,57/11,67/11,69/11,67/11,48/11,68/11,48/11,66/11,18/11,45/11,48/11,66/11,48/11,66/11,69/11,47/11,67/11,48/11,18</t>
  </si>
  <si>
    <t>п/ш, снятый грат, ст. 09Г2С, ГОСТ 10704 -91
ВМЗ</t>
  </si>
  <si>
    <t xml:space="preserve">1. 12 шт. по 11,65 м. 139,80 м. 
2. 12 шт. по 11,65 м. 139,80 м. 
3. 12 шт. по 11,60 м. 139,20 м. 
4. 12 шт. по 11,60 м. 139,20 м. 
5. 8 шт. по 11,62 м. 92,96 м. 
11,63/11,63/11,60/11,60/11,63/11,62/11,60/11,62/11,60/11,60/11,60/11,60/11,60/11,60/11,60/11,60/11,60/11,60/11,60/11,62/11,62/11,64/11,64/11,64/11,48/11,65
</t>
  </si>
  <si>
    <t xml:space="preserve">п/ш, сварная, ст. 09Г2С, 
ГОСТ 10704-91,  СТЗ </t>
  </si>
  <si>
    <t>12,07/12,03/12,06/12,04/12,07/12,08/12,08/12,07/11,76/12,06</t>
  </si>
  <si>
    <t>п/ш, снятый грат, ст.J55 ТС 153-21-2007, без фаски</t>
  </si>
  <si>
    <t>5,4-грунт снаружи (?)</t>
  </si>
  <si>
    <t>ГОСТ 10704-91 10705-80 п/ш, cт. 09Г2С</t>
  </si>
  <si>
    <t>обрезки</t>
  </si>
  <si>
    <t xml:space="preserve">
11,66грат  ст.09Г2С</t>
  </si>
  <si>
    <t xml:space="preserve">п/ш, снятый грат
 ГОСТ 10705-80 </t>
  </si>
  <si>
    <t>* 11,98 с гратом 1 м. ст. 09Г2С/12,08 с гратом 2 м.</t>
  </si>
  <si>
    <t xml:space="preserve">п/ш, с гратом, ст. 20, ГОСТ 10705-80 </t>
  </si>
  <si>
    <t>п/ш, снятый грат, 
ГОСТ 10705-80</t>
  </si>
  <si>
    <t>п/ш, с гратом,  ГОСТ 10705-80, 2024 г.в. ВМЗ</t>
  </si>
  <si>
    <t>ПЕРМЬ</t>
  </si>
  <si>
    <t>БРОНЬ</t>
  </si>
  <si>
    <t>СТ09Г2С, ГОСТ 8732-78</t>
  </si>
  <si>
    <t>1 шт. 0,540 т./ 12,10 м. 1 шт. 0,605 т./11,75 м. 1 шт. 0,587 т.</t>
  </si>
  <si>
    <t xml:space="preserve">б.ш., ОТТМ "Д" </t>
  </si>
  <si>
    <t>ОТТМ</t>
  </si>
  <si>
    <t>п/ш, снятый грат, ТС 153-21-2007,  ст.22ГЮ, ВМЗ</t>
  </si>
  <si>
    <t xml:space="preserve">  "K55" БТС</t>
  </si>
  <si>
    <t>"Д" ОТТМ</t>
  </si>
  <si>
    <t xml:space="preserve"> "Д" БТС</t>
  </si>
  <si>
    <t>обсадная  "Д" БТС</t>
  </si>
  <si>
    <t>обсадная "Е" ОТТМ
1 шт. шовная ВМЗ</t>
  </si>
  <si>
    <t>ТС 153-21-2007</t>
  </si>
  <si>
    <t xml:space="preserve">(4 шт. 3,270 т. 
5 шт. 4,200 т.
7 шт. 5,880 т. 
5 шт. 4,260 т. 
6 шт.4,800 т. 
9 шт. 7,595 т.
6 шт. 5,165 т. )
</t>
  </si>
  <si>
    <t>ОТТМ гр.пр. Р батресс ГОСТ 632-80</t>
  </si>
  <si>
    <t>11,69/12,13/11,37/11,80/10,87/12,10/11,57/11,70/11,90/11,43/12,17/11,78/11,87/11,35/11,14/11,20/12,12/12,02/11,89/12,02/11,54/11,68/
12,12/12,17/11,87/11,67/11,38/11,42/12,21/11,97/11,73/12,12/11,70/12,02/12,06/12,22/12,21/11,59/12,19/11,71/12,26/11,84/10,85/11,40</t>
  </si>
  <si>
    <t>обсадная, P110, ТМК</t>
  </si>
  <si>
    <t>10,235 т. P -110 TMK FMC 
3,704 т.  TMK FMC  UP Q -135
7,960 т.  TMK FMC  UP Q -125</t>
  </si>
  <si>
    <t>обсадная, 
 P -110 TMK FMC 
  TMK FMC  UP Q -135
 TMK FMC  UP Q -125</t>
  </si>
  <si>
    <t>10,51/11,19/11,63/11,30/12,11/11,89/12,02/12,10/11,63/11,18/11,89/11,67/11,28/11,67/11,67/11,74/11,98/11,98/11,87/11,85</t>
  </si>
  <si>
    <t>10,92/9,86/11,06/11,69/11,15</t>
  </si>
  <si>
    <t>обсадная, ГОСТ  63280 ОТТМ "Е"</t>
  </si>
  <si>
    <t>обсадная, ГОСТ 63280 ОТТМ "Е"</t>
  </si>
  <si>
    <t>12,05/12,05</t>
  </si>
  <si>
    <t>п/ш</t>
  </si>
  <si>
    <t>11,30/11,68/11,68/11,67/11,34/11,66/11,47/11,56</t>
  </si>
  <si>
    <t xml:space="preserve">п/ш, снятый грат, ст. 20, ГОСТ 10705-80 </t>
  </si>
  <si>
    <t>6,70-рез.</t>
  </si>
  <si>
    <t xml:space="preserve">п/ш, снятый грат, ГОСТ 10705-80 </t>
  </si>
  <si>
    <t>п/ш, снятый грат, ГОСТ 10705-80
CТ. К52, СТ.13ХФА, CТ.05ХГБ, СТ.092ГС</t>
  </si>
  <si>
    <t>11,30*</t>
  </si>
  <si>
    <t>ОТТМ, брак</t>
  </si>
  <si>
    <t>обсадная, ОТТМ</t>
  </si>
  <si>
    <t xml:space="preserve"> "Д" ОТТМ</t>
  </si>
  <si>
    <t>ГОСТ 10704-91 10705-80 п/ш</t>
  </si>
  <si>
    <t xml:space="preserve">4,67
</t>
  </si>
  <si>
    <t>11,68/9,65</t>
  </si>
  <si>
    <t xml:space="preserve">п/ш, cнятый грат, 
СТ. 20-КСХ </t>
  </si>
  <si>
    <t>СУРГУТ-БАРСОВО</t>
  </si>
  <si>
    <t xml:space="preserve">ст.09г2с, ГОСТ 10705-80 </t>
  </si>
  <si>
    <t xml:space="preserve">по 11,66 м. </t>
  </si>
  <si>
    <t xml:space="preserve">ГОСТ 8732-78 ц/т, cт . 20 </t>
  </si>
  <si>
    <t>11,61/11,55/11,42/11,43/11,33/11,05/11,68/8,27</t>
  </si>
  <si>
    <t>п/ш, cнятый грат,
ГОСТ 10705-80 
cталь 09Г2С, L415,  05ХГБ, K50, 20-КСХ</t>
  </si>
  <si>
    <t>11,33
11,35/11,47/11,61/11,34/11,09/11,60/11,39/11,36/11,60/11,34/11,34/11,35/11,35/11,61- ст. 13ХФА</t>
  </si>
  <si>
    <t>п/ш, cнятый грат, ГОСТ 10705-80, 
 ст. К 52/ ст. 13ХФА</t>
  </si>
  <si>
    <t>п/ш, снятый грат, ГОСТ 10705-80 гр. Д, ГОСТ 10704-91 
ст. 20, К 56, 13ХФА</t>
  </si>
  <si>
    <t>10,54/11,80/10,91/11,33/11,38/11,30/11,90/11,79/11,31/11,63/10,95/11,58/11,26/10,67/11,17/11,30/11,50/11,43/11,30/11,31/11,83(11,85)/10,75/11,41/11,50/11,43/11,53/11,18/11,36/11,17/10,80/10,02/11,49/11,87/11,32/11,38/11,01/11,32/11,57/10,97/11,43/10,97/11,19/11,63/11,30/11,27/11,21/11,20</t>
  </si>
  <si>
    <t>ГОСТ 31446-2017 Обсадная ОТТМ, гр. Д</t>
  </si>
  <si>
    <t>ГОСТ 8732-78 ц/т, cт. 35</t>
  </si>
  <si>
    <t xml:space="preserve">11,61/11,61/11,08 </t>
  </si>
  <si>
    <t xml:space="preserve">ГОСТ 8732-78 ц/т
ст. 20 </t>
  </si>
  <si>
    <t xml:space="preserve">Заготовка обсадная ГОСТ 31446-2017 гр.Р110 (М)
</t>
  </si>
  <si>
    <t>11,69/11,69</t>
  </si>
  <si>
    <t>б.ш. ГОСТ 8732-78 ТУ 1317-006.1-593377520-2003 ст.13ХФА в ВУС изоляции</t>
  </si>
  <si>
    <t>п/ш, cнятый грат, ГОСТ 10705-80
cт. 09Г2С, L360,  20</t>
  </si>
  <si>
    <t>п/ш, снятый грат,  
ГОСТ 10705-80 ВМЗ</t>
  </si>
  <si>
    <t xml:space="preserve">
11,66/11,66/11,66/11,66/11,66/11,69/11,68/11,66/11,66/11,69/11,66/11,69/11,66</t>
  </si>
  <si>
    <t>п/ш, снятый грат, ст.К56 
ГОСТ 10705-80</t>
  </si>
  <si>
    <t>11,69/11,70/11,70/11,69/11,69/11,64/11,67/11,66</t>
  </si>
  <si>
    <t xml:space="preserve">cт. К 55, ТС 153-21-2007, п/ш, снятый грат </t>
  </si>
  <si>
    <t>ц/т, ЧТПЗ, 
ГОСТ 8732,  ст. 09Г2С?</t>
  </si>
  <si>
    <t>0,56/0,30</t>
  </si>
  <si>
    <t xml:space="preserve">ГОСТ 10704-91 10705-80 сварная со снятым гратом ст.09Г2С
</t>
  </si>
  <si>
    <t>11,29/11,42/11,12/11,29/9,78 ст.J55
11,38/11,69/11,47 ст. 22ГЮ
11,59/11,46/11,69/11,53 ст. К52</t>
  </si>
  <si>
    <t>п/ш, cнятый грат, торц.фаска, ст.J55, ст. 22ГЮ, ст. К52 ТС 153-21-2007</t>
  </si>
  <si>
    <t>10,36/10,47/10,77</t>
  </si>
  <si>
    <t>п/ш, снятый грат,ГОСТ 10705-80 гр. Д, ГОСТ 10704-91 , ст.К60</t>
  </si>
  <si>
    <t xml:space="preserve">
9,77/11,58 ст. 20 
</t>
  </si>
  <si>
    <t>п/ш, снятый грат, ГОСТ 10705-80</t>
  </si>
  <si>
    <t>п/ш, фаска торцов.</t>
  </si>
  <si>
    <t>внутр.коррозия</t>
  </si>
  <si>
    <t xml:space="preserve">б.ш., ст. 20, без 1 фаски
ГОСТ 8732-78 </t>
  </si>
  <si>
    <t>п/ш, cт. 20</t>
  </si>
  <si>
    <t>п/ш, ГОСТ 10704-91 10705-80 сварная со снятым гратом ст.20</t>
  </si>
  <si>
    <t>п/ш, СТ. 09Г2С, ГОСТ 10705</t>
  </si>
  <si>
    <t>п/ш, снятый грат, ст. K60
ГОСТ 10705-80</t>
  </si>
  <si>
    <t>перемещение с АДЖАРСКОЙ
 на базу С.
26.04.2021</t>
  </si>
  <si>
    <t xml:space="preserve">поп./ш., СТ. 3 СП ГОСТ 10706-76 
</t>
  </si>
  <si>
    <t>п/ш,  тип 3, ТС 153-11-2002-05-15 СТ. К 60</t>
  </si>
  <si>
    <t>11,62/11,59/11,65  СТ.10Г2ФБ
11,85/11,86  СТ. К56</t>
  </si>
  <si>
    <t>1 шов, ВУС, ТУ 14-8-16-2001 СТ. 10Г2ФБ</t>
  </si>
  <si>
    <t>11,63/11,71/11,67/11,57</t>
  </si>
  <si>
    <t>ВУС, CТ. К60</t>
  </si>
  <si>
    <t>10,41/10,52/10,49</t>
  </si>
  <si>
    <t>ГОСТ 10706-76 п/ш, один шов</t>
  </si>
  <si>
    <t>ОТВОД 820Х18</t>
  </si>
  <si>
    <t>0,690 т.</t>
  </si>
  <si>
    <t>ОТВОД 820Х24</t>
  </si>
  <si>
    <t xml:space="preserve">0,635 т. </t>
  </si>
  <si>
    <t>ОТВОД 1020Х28</t>
  </si>
  <si>
    <t xml:space="preserve">0,770 т.
</t>
  </si>
  <si>
    <t>Ложементы</t>
  </si>
  <si>
    <t>*Цены указаны в руб./т с учётом НДС (20%) на условиях самовывоза со складов</t>
  </si>
  <si>
    <t xml:space="preserve"> </t>
  </si>
  <si>
    <t>стенка</t>
  </si>
  <si>
    <t>Длины труб</t>
  </si>
  <si>
    <t>Характеристика труб, марка стали</t>
  </si>
  <si>
    <t>Цена с НДС 
за тн.</t>
  </si>
  <si>
    <t>категория</t>
  </si>
  <si>
    <t xml:space="preserve">3. 37 шт. 363,21 м. 4,180 т. В 
4.20  шт.  166,41 м. 2,240 т. (из пачки  35 шт. 344,91 м. 3,965 т. В)
5. 37 тшт. 364,94 м. 4,200 т. В </t>
  </si>
  <si>
    <t xml:space="preserve">11,52/10/11,57-Б./11,26-Б. 7 ст.
10,39 ( 11 ст.)
10,95-б./11,62-б./11,40-б.  7,7 cт. </t>
  </si>
  <si>
    <t>11,99/11,84/9,89/11,91/11,98/10,99/9,89/11,90/11,43/10,97/11,99/12,01/11,99/11,89/9,74/9,60/11,72/9,90/11,49/9,90/9,90/9,90/9,90/9,90/11,99/11,99/11,53/11,89/11,98/11,56/11,91/9,89/10,71(11,21)/11,54/11,90/9,94/
9,98/9,90/9,90-с резьбой</t>
  </si>
  <si>
    <t>11,63/8,94/10,55/9,20/8,74- c резьбой
8,15/11,74</t>
  </si>
  <si>
    <t>1 м. (трещина)</t>
  </si>
  <si>
    <t xml:space="preserve">11,62/11,64/11,45/11,37/11,65/9,75 СТ.20КСХ
10,36/11,56 CТ.20
</t>
  </si>
  <si>
    <t xml:space="preserve">
12,08 грат СТ.09Г2С</t>
  </si>
  <si>
    <t>11,01/10,79/11,67 СТ.20 
11,47/11,45 СТ. K60
11,09/11,56/12,10/12,10/12,08/12,09/12,10/12,08/12,10/12,01/11,14/11,69 CТ. 09Г2С
11,68 СТ.К42 (*проверить сталь)
11,37/11,23 СТ.К52</t>
  </si>
  <si>
    <t xml:space="preserve">11,20/11,58/11,69/11,54/11,19/11,25/11,39/11,26/10,75/11,63/11,61/11,67/11,45 СТ. К 52
11,42 CТ.13ХФА
11,42/11,64 СТ.05ХГБ
</t>
  </si>
  <si>
    <t xml:space="preserve">9,40/9,22 ст. К56
8,08/11,53/8,05/11,68 СТ.13ХФА
9,57/9,58 СТ.20
</t>
  </si>
  <si>
    <t xml:space="preserve">10,68/11,52/10,90/9,92/11,68  СТ.20
11,63/10,16/11,18/11,43/11,43/11,27  СТ.К56
11,76/11,44/11,44/11,44/11,45  СТ.L360
</t>
  </si>
  <si>
    <t>11,68/11,67/11,88   ст. 20 
10,48/10,37 cт. 09г2с
11,24/11,13/10,24/11,54/11,54/11,69/11,68/11,68/11,66/11,65/11,68/11,52 ст. К56</t>
  </si>
  <si>
    <t>10,94/10,72/10,46/11,89 CТ. 20
10,49/9,89/9,94 CТ. 09Г2С
11,45/11,68/11,42/11,41/11,45/11,45/11,36/11,69/11,66/11,68 СТ.К56</t>
  </si>
  <si>
    <t xml:space="preserve">по 12 М. </t>
  </si>
  <si>
    <t xml:space="preserve">*объядинила в одну позицию 
остаток с отгрж позиций декабрь 2024 г. </t>
  </si>
  <si>
    <t xml:space="preserve">*проверить количество </t>
  </si>
  <si>
    <r>
      <rPr>
        <b/>
        <sz val="9"/>
        <color rgb="FFC00000"/>
        <rFont val="Calibri"/>
        <family val="2"/>
        <charset val="204"/>
        <scheme val="minor"/>
      </rPr>
      <t>*429+ 244 позиция объед.</t>
    </r>
    <r>
      <rPr>
        <b/>
        <sz val="9"/>
        <color theme="1"/>
        <rFont val="Calibri"/>
        <family val="2"/>
        <charset val="204"/>
        <scheme val="minor"/>
      </rPr>
      <t xml:space="preserve">
12,32 cн.гр.
9,88/11,22/11,50/11,72/12,39/11,63  б.ш. </t>
    </r>
  </si>
  <si>
    <t>*перемещение с Промышленной 01.07.2024</t>
  </si>
  <si>
    <t>*перемещение Сургут-Аджарская 13.06.23</t>
  </si>
  <si>
    <t xml:space="preserve">*точный тоннаж при отгрузке </t>
  </si>
  <si>
    <t>* пермещение с Монтажников 16.03.2023
* пермещение с Cамары 29.08.2023</t>
  </si>
  <si>
    <t xml:space="preserve">перемещение 12.07. с КУ </t>
  </si>
  <si>
    <t>*перемещение с Сургута</t>
  </si>
  <si>
    <t>11,91/11,91/11,90/11,90</t>
  </si>
  <si>
    <t>п/ш, снятый грат, ст. 20</t>
  </si>
  <si>
    <t xml:space="preserve">обсадная, ТМК-UP
P110 </t>
  </si>
  <si>
    <t>1</t>
  </si>
  <si>
    <t>6 комплектов должно быть 
1 КОМПЛ. ПРОВЕРИТЬ НАЛИЧИЕ</t>
  </si>
  <si>
    <t xml:space="preserve">ОТТМ </t>
  </si>
  <si>
    <t>*ПЕРЕМЕЩЕНИЕ 24.01.2025</t>
  </si>
  <si>
    <t xml:space="preserve">ГОСТ 10704-91 10705-80 ТС 153-21-2007  C ГРАТОМ  ст. 22ГЮ
</t>
  </si>
  <si>
    <t xml:space="preserve">ГОСТ 10704-91 10705-80 п/ш, С ГРАТОМ , ст.J55 N80Q
ТС 153-21-2007 </t>
  </si>
  <si>
    <t xml:space="preserve">ГОСТ 10704-91 10705-80 
ТС 153-21-2007 С ГРАТОМ ст.22ГЮ
</t>
  </si>
  <si>
    <t xml:space="preserve">ГОСТ 10704-91 10705-80 ТС 153-21-2007 С ГРАТОМ  ст. 22ГЮ
</t>
  </si>
  <si>
    <t xml:space="preserve">ГОСТ 10704-91 10705-80 ТС 153-21-2007 С ГРАТОМ  ст. 22ГЮ
ст. 7- 26 шт., ст. 7,7- 44  шт. </t>
  </si>
  <si>
    <t xml:space="preserve">
</t>
  </si>
  <si>
    <t xml:space="preserve"> ОТТМ, б.ш. гр.Д </t>
  </si>
  <si>
    <t xml:space="preserve"> обрезки заготовка, б.ш. гр.Д </t>
  </si>
  <si>
    <t>11,65/11,37/11,52/10,06/11,28/11,67/11,68 СТ.20КСХ
11,69 СТ.К48 
11,64/11,65/11,67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</si>
  <si>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</si>
  <si>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</si>
  <si>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</si>
  <si>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</si>
  <si>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</si>
  <si>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</si>
  <si>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</si>
  <si>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</si>
  <si>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</si>
  <si>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</si>
  <si>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</si>
  <si>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</si>
  <si>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</si>
  <si>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</si>
  <si>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</si>
  <si>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</si>
  <si>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</si>
  <si>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</si>
  <si>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</si>
  <si>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</si>
  <si>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</si>
  <si>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</si>
  <si>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</si>
  <si>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</si>
  <si>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</si>
  <si>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</si>
  <si>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</si>
  <si>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</si>
  <si>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</si>
  <si>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</si>
  <si>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</si>
  <si>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</si>
  <si>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</si>
  <si>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</si>
  <si>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</si>
  <si>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</si>
  <si>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</si>
  <si>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</si>
  <si>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</si>
  <si>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</si>
  <si>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</si>
  <si>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</si>
  <si>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</si>
  <si>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</si>
  <si>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</si>
  <si>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</si>
  <si>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</si>
  <si>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</si>
  <si>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</si>
  <si>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</si>
  <si>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</si>
  <si>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</si>
  <si>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</si>
  <si>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</si>
  <si>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</si>
  <si>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</si>
  <si>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</si>
  <si>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</si>
  <si>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</si>
  <si>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</si>
  <si>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</si>
  <si>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</si>
  <si>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</si>
  <si>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</si>
  <si>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</si>
  <si>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</si>
  <si>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</si>
  <si>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</si>
  <si>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</si>
  <si>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</si>
  <si>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</si>
  <si>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</si>
  <si>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</si>
  <si>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</si>
  <si>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</si>
  <si>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</si>
  <si>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</si>
  <si>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</si>
  <si>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</si>
  <si>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</si>
  <si>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</si>
  <si>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</si>
  <si>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</si>
  <si>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</si>
  <si>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</si>
  <si>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</si>
  <si>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</si>
  <si>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</si>
  <si>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</si>
  <si>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</si>
  <si>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</si>
  <si>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</si>
  <si>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</si>
  <si>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</si>
  <si>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</si>
  <si>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</si>
  <si>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</si>
  <si>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</si>
  <si>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</si>
  <si>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</si>
  <si>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</si>
  <si>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</si>
  <si>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</si>
  <si>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</si>
  <si>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</si>
  <si>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</si>
  <si>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</si>
  <si>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</si>
  <si>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</si>
  <si>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</si>
  <si>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</si>
  <si>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</si>
  <si>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</si>
  <si>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</si>
  <si>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</si>
  <si>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</si>
  <si>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</si>
  <si>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</si>
  <si>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</si>
  <si>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</si>
  <si>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132</t>
  </si>
  <si>
    <t>133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</si>
  <si>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</si>
  <si>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</si>
  <si>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</si>
  <si>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</si>
  <si>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</si>
  <si>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</si>
  <si>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</si>
  <si>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</si>
  <si>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</si>
  <si>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</si>
  <si>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</si>
  <si>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</si>
  <si>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</si>
  <si>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</si>
  <si>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</si>
  <si>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</si>
  <si>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</si>
  <si>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</si>
  <si>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</si>
  <si>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</si>
  <si>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</si>
  <si>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</si>
  <si>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</si>
  <si>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</si>
  <si>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</si>
  <si>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</si>
  <si>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</si>
  <si>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</si>
  <si>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</si>
  <si>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</si>
  <si>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</si>
  <si>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</si>
  <si>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</si>
  <si>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п/ш, снятый грат, 
ГОСТ 10705-80
СТ. 20-КСХ</t>
  </si>
  <si>
    <r>
      <t>11,34/11,65/11,66</t>
    </r>
    <r>
      <rPr>
        <b/>
        <u/>
        <sz val="9"/>
        <color theme="1"/>
        <rFont val="Calibri"/>
        <family val="2"/>
        <charset val="204"/>
        <scheme val="minor"/>
      </rPr>
      <t xml:space="preserve">  ст. 09Г2С </t>
    </r>
    <r>
      <rPr>
        <b/>
        <sz val="9"/>
        <color theme="1"/>
        <rFont val="Calibri"/>
        <family val="2"/>
        <charset val="204"/>
        <scheme val="minor"/>
      </rPr>
      <t xml:space="preserve">11,42/11,65/11,65/11,46/11,46/11,46/11,51/11,52/11,51/11,48/11,51/11,52/8,93/11,61/11,40/11,57/11,53/11,45/11,46/11,45/11,46/11,59/11,60/11,59/11,60/11,59/11,58/11,60/9,57/11,44/11,62/11,54/8,63/11,65/9,09/11,50/11,54/11,41/11,64/11,25/11,60/11,37 </t>
    </r>
    <r>
      <rPr>
        <b/>
        <u/>
        <sz val="9"/>
        <color theme="1"/>
        <rFont val="Calibri"/>
        <family val="2"/>
        <charset val="204"/>
        <scheme val="minor"/>
      </rPr>
      <t>СТ. 20-КСХ</t>
    </r>
  </si>
  <si>
    <t>п/ш, снятый грат, ТС 153-21-2007, СТ. 22ГЮ</t>
  </si>
  <si>
    <r>
      <t>11,28</t>
    </r>
    <r>
      <rPr>
        <b/>
        <u/>
        <sz val="9"/>
        <color theme="1"/>
        <rFont val="Calibri"/>
        <family val="2"/>
        <charset val="204"/>
        <scheme val="minor"/>
      </rPr>
      <t xml:space="preserve"> cт. К52</t>
    </r>
    <r>
      <rPr>
        <b/>
        <sz val="9"/>
        <color theme="1"/>
        <rFont val="Calibri"/>
        <family val="2"/>
        <charset val="204"/>
        <scheme val="minor"/>
      </rPr>
      <t>/11,63</t>
    </r>
    <r>
      <rPr>
        <b/>
        <u/>
        <sz val="9"/>
        <color theme="1"/>
        <rFont val="Calibri"/>
        <family val="2"/>
        <charset val="204"/>
        <scheme val="minor"/>
      </rPr>
      <t xml:space="preserve"> ст.К60</t>
    </r>
    <r>
      <rPr>
        <b/>
        <sz val="9"/>
        <color theme="1"/>
        <rFont val="Calibri"/>
        <family val="2"/>
        <charset val="204"/>
        <scheme val="minor"/>
      </rPr>
      <t xml:space="preserve">/11,66 </t>
    </r>
    <r>
      <rPr>
        <b/>
        <u/>
        <sz val="9"/>
        <color theme="1"/>
        <rFont val="Calibri"/>
        <family val="2"/>
        <charset val="204"/>
        <scheme val="minor"/>
      </rPr>
      <t>ст.К60</t>
    </r>
  </si>
  <si>
    <t xml:space="preserve">11,48 СТ.К 48
12,04/12,07/9,12  CТ. 09Г2С
11,51/11,36 СТ.К42
11,27/10,49 СТ.К52
10,74/9,63 СТ.13ХФА
11,66/11,67/11,54/11,54/11,53/11,54/11,53/11,67/11,67/11,67/10,60/10,01/11,35 СТ.20 
10,12/11,31/11,21 СТ.К56
11,37  СТ.05ХГБ
</t>
  </si>
  <si>
    <r>
      <t xml:space="preserve">0,54 </t>
    </r>
    <r>
      <rPr>
        <b/>
        <sz val="9"/>
        <color rgb="FFC00000"/>
        <rFont val="Calibri"/>
        <family val="2"/>
        <charset val="204"/>
        <scheme val="minor"/>
      </rPr>
      <t xml:space="preserve"> (* отрезок от 11,47)</t>
    </r>
    <r>
      <rPr>
        <b/>
        <sz val="9"/>
        <color theme="1"/>
        <rFont val="Calibri"/>
        <family val="2"/>
        <charset val="204"/>
        <scheme val="minor"/>
      </rPr>
      <t xml:space="preserve">
</t>
    </r>
  </si>
  <si>
    <t xml:space="preserve"> 10,66/11,22/11,67/1  (*грат 3 шт.)  cт.09ГСФ (*из пачки  4,161 т. )</t>
  </si>
  <si>
    <t xml:space="preserve">1. 10 шт. 113,86  м. 3,391 т.     (*1 шт. грат 4,6 м.) 
2. 12 шт. 135,60  м. 4,039 т.      
4. 12 шт. 134,09  м. 3,993 т.   
5. 12 шт. 138,06  м. 4,115 т.  </t>
  </si>
  <si>
    <t xml:space="preserve">  10,92 *грат  СТ.20КСХ  (*пачка  3,051 т. )
</t>
  </si>
  <si>
    <t xml:space="preserve">п/ш, ТС 153-21-2007, ст. 09ГСФ </t>
  </si>
  <si>
    <r>
      <rPr>
        <sz val="9"/>
        <color theme="1"/>
        <rFont val="Calibri"/>
        <family val="2"/>
        <charset val="204"/>
        <scheme val="minor"/>
      </rPr>
      <t>9,85/8,53/8,81/8,94/11,21</t>
    </r>
    <r>
      <rPr>
        <b/>
        <sz val="9"/>
        <color theme="1"/>
        <rFont val="Calibri"/>
        <family val="2"/>
        <charset val="204"/>
        <scheme val="minor"/>
      </rPr>
      <t xml:space="preserve"> cт.13ХФА
</t>
    </r>
    <r>
      <rPr>
        <sz val="9"/>
        <color theme="1"/>
        <rFont val="Calibri"/>
        <family val="2"/>
        <charset val="204"/>
        <scheme val="minor"/>
      </rPr>
      <t>11,65/11,65/11,55/10,95/11,52/11,32/11,68/11,65</t>
    </r>
    <r>
      <rPr>
        <b/>
        <sz val="9"/>
        <color theme="1"/>
        <rFont val="Calibri"/>
        <family val="2"/>
        <charset val="204"/>
        <scheme val="minor"/>
      </rPr>
      <t xml:space="preserve"> cт.09Г2С
</t>
    </r>
    <r>
      <rPr>
        <sz val="9"/>
        <color theme="1"/>
        <rFont val="Calibri"/>
        <family val="2"/>
        <charset val="204"/>
        <scheme val="minor"/>
      </rPr>
      <t>10,76/11,43/11,56/11,66/11,65/11,55/11,58/11,65/11,42/11,08/8,67/11,62/11,55</t>
    </r>
    <r>
      <rPr>
        <b/>
        <sz val="9"/>
        <color theme="1"/>
        <rFont val="Calibri"/>
        <family val="2"/>
        <charset val="204"/>
        <scheme val="minor"/>
      </rPr>
      <t xml:space="preserve"> ст.20КСХ
</t>
    </r>
    <r>
      <rPr>
        <sz val="9"/>
        <color theme="1"/>
        <rFont val="Calibri"/>
        <family val="2"/>
        <charset val="204"/>
        <scheme val="minor"/>
      </rPr>
      <t xml:space="preserve">10,84/11,19/11,18/10,52/11,28/10,35/8,28/11,42/11,46/11,65/11,71/11,58 </t>
    </r>
    <r>
      <rPr>
        <b/>
        <sz val="9"/>
        <color theme="1"/>
        <rFont val="Calibri"/>
        <family val="2"/>
        <charset val="204"/>
        <scheme val="minor"/>
      </rPr>
      <t xml:space="preserve">ст.К52
</t>
    </r>
    <r>
      <rPr>
        <sz val="9"/>
        <color theme="1"/>
        <rFont val="Calibri"/>
        <family val="2"/>
        <charset val="204"/>
        <scheme val="minor"/>
      </rPr>
      <t xml:space="preserve">11,66/11,64/11,66 </t>
    </r>
    <r>
      <rPr>
        <b/>
        <sz val="9"/>
        <color theme="1"/>
        <rFont val="Calibri"/>
        <family val="2"/>
        <charset val="204"/>
        <scheme val="minor"/>
      </rPr>
      <t xml:space="preserve">ст.К60
</t>
    </r>
    <r>
      <rPr>
        <sz val="9"/>
        <color theme="1"/>
        <rFont val="Calibri"/>
        <family val="2"/>
        <charset val="204"/>
        <scheme val="minor"/>
      </rPr>
      <t xml:space="preserve">11,57/11,48/11,09/10,88/11,39 </t>
    </r>
    <r>
      <rPr>
        <b/>
        <sz val="9"/>
        <color theme="1"/>
        <rFont val="Calibri"/>
        <family val="2"/>
        <charset val="204"/>
        <scheme val="minor"/>
      </rPr>
      <t>cт.09ГСФ</t>
    </r>
  </si>
  <si>
    <t>2. 12 шт. 137,50  м. 4,095 т.  СТ. К60
3. 12 шт. 138,51  м. 4,128 т.  СТ. К60
4. 12 шт. 137,42  м. 4,094 т.  СТ. К60
1. 1 шт. 10,72  м. 0,319 т.      СТ. К 52</t>
  </si>
  <si>
    <t xml:space="preserve">
3. 7 шт. 78,80 м. 2,348 т. ст.09Г2С
</t>
  </si>
  <si>
    <r>
      <t xml:space="preserve">11,64/10,96/11,66/11,45/11,18/11,48/11,59/11,35/11,35/11,35/11,37/11,44/11,42/11,43/11,49/11,46/11,46/11,46/11,65/11,48  </t>
    </r>
    <r>
      <rPr>
        <b/>
        <u/>
        <sz val="9"/>
        <color theme="1"/>
        <rFont val="Calibri"/>
        <family val="2"/>
        <charset val="204"/>
        <scheme val="minor"/>
      </rPr>
      <t>ст.К52</t>
    </r>
    <r>
      <rPr>
        <b/>
        <sz val="9"/>
        <color theme="1"/>
        <rFont val="Calibri"/>
        <family val="2"/>
        <charset val="204"/>
        <scheme val="minor"/>
      </rPr>
      <t xml:space="preserve">
11,38/10,35/9,84/10,46/11,68/11,61/8,01/10,34/11,37/11,62/11,67/11,68  </t>
    </r>
    <r>
      <rPr>
        <b/>
        <u/>
        <sz val="9"/>
        <color theme="1"/>
        <rFont val="Calibri"/>
        <family val="2"/>
        <charset val="204"/>
        <scheme val="minor"/>
      </rPr>
      <t>ст.20</t>
    </r>
    <r>
      <rPr>
        <b/>
        <sz val="9"/>
        <color theme="1"/>
        <rFont val="Calibri"/>
        <family val="2"/>
        <charset val="204"/>
        <scheme val="minor"/>
      </rPr>
      <t xml:space="preserve">
10,65/11,42/11,37/11,37/11,42/11,41/11,42/11,41/11,47/11,47/11,47/11,47/11,47/11,66/11,55/11,54/11,55/11,54/11,54/11,55/11,54/9,25/11,54/11,66/10,93/10,53 </t>
    </r>
    <r>
      <rPr>
        <b/>
        <u/>
        <sz val="9"/>
        <color theme="1"/>
        <rFont val="Calibri"/>
        <family val="2"/>
        <charset val="204"/>
        <scheme val="minor"/>
      </rPr>
      <t>cт.К48</t>
    </r>
    <r>
      <rPr>
        <b/>
        <sz val="9"/>
        <color theme="1"/>
        <rFont val="Calibri"/>
        <family val="2"/>
        <charset val="204"/>
        <scheme val="minor"/>
      </rPr>
      <t xml:space="preserve">
11,27</t>
    </r>
    <r>
      <rPr>
        <b/>
        <u/>
        <sz val="9"/>
        <color theme="1"/>
        <rFont val="Calibri"/>
        <family val="2"/>
        <charset val="204"/>
        <scheme val="minor"/>
      </rPr>
      <t xml:space="preserve"> cт. 17ГУС-У</t>
    </r>
  </si>
  <si>
    <t xml:space="preserve">5,60 - cт. 1ЗХФА
</t>
  </si>
  <si>
    <r>
      <t xml:space="preserve">11,49/11,18/11,64/11,66/11,51/11,51/11,47/11,64/11,68/11,68/11,69/8,71/11,68/11,57/11,42/11,65/11,48/11,69 </t>
    </r>
    <r>
      <rPr>
        <b/>
        <u/>
        <sz val="9"/>
        <color theme="1"/>
        <rFont val="Calibri"/>
        <family val="2"/>
        <charset val="204"/>
        <scheme val="minor"/>
      </rPr>
      <t>ст. К52</t>
    </r>
    <r>
      <rPr>
        <b/>
        <sz val="9"/>
        <color theme="1"/>
        <rFont val="Calibri"/>
        <family val="2"/>
        <charset val="204"/>
        <scheme val="minor"/>
      </rPr>
      <t xml:space="preserve">
11,46 </t>
    </r>
    <r>
      <rPr>
        <b/>
        <u/>
        <sz val="9"/>
        <color theme="1"/>
        <rFont val="Calibri"/>
        <family val="2"/>
        <charset val="204"/>
        <scheme val="minor"/>
      </rPr>
      <t>ст.20А</t>
    </r>
    <r>
      <rPr>
        <b/>
        <sz val="9"/>
        <color theme="1"/>
        <rFont val="Calibri"/>
        <family val="2"/>
        <charset val="204"/>
        <scheme val="minor"/>
      </rPr>
      <t xml:space="preserve">
11,55/11,55/10,29/11,68/11,32/10,31/11,33/11,71  </t>
    </r>
    <r>
      <rPr>
        <b/>
        <u/>
        <sz val="9"/>
        <color theme="1"/>
        <rFont val="Calibri"/>
        <family val="2"/>
        <charset val="204"/>
        <scheme val="minor"/>
      </rPr>
      <t>ст.17Г1С-У</t>
    </r>
    <r>
      <rPr>
        <b/>
        <sz val="9"/>
        <color theme="1"/>
        <rFont val="Calibri"/>
        <family val="2"/>
        <charset val="204"/>
        <scheme val="minor"/>
      </rPr>
      <t xml:space="preserve">
11,35/11,34/11,50/11,50/11,51/11,50/11,20/ </t>
    </r>
    <r>
      <rPr>
        <b/>
        <u/>
        <sz val="9"/>
        <color theme="1"/>
        <rFont val="Calibri"/>
        <family val="2"/>
        <charset val="204"/>
        <scheme val="minor"/>
      </rPr>
      <t xml:space="preserve">ст.09ГС </t>
    </r>
    <r>
      <rPr>
        <b/>
        <sz val="9"/>
        <color theme="1"/>
        <rFont val="Calibri"/>
        <family val="2"/>
        <charset val="204"/>
        <scheme val="minor"/>
      </rPr>
      <t xml:space="preserve">
11,58/11,68/11,16/11,62/11,62/11,62/11,67/11,68/11,67/11,67/11,66/11,48  </t>
    </r>
    <r>
      <rPr>
        <b/>
        <u/>
        <sz val="9"/>
        <color theme="1"/>
        <rFont val="Calibri"/>
        <family val="2"/>
        <charset val="204"/>
        <scheme val="minor"/>
      </rPr>
      <t xml:space="preserve">ст.20 </t>
    </r>
    <r>
      <rPr>
        <b/>
        <sz val="9"/>
        <color theme="1"/>
        <rFont val="Calibri"/>
        <family val="2"/>
        <charset val="204"/>
        <scheme val="minor"/>
      </rPr>
      <t xml:space="preserve">
10,14/11,57/11,57/11,68/10,70/11,25/9,58 </t>
    </r>
    <r>
      <rPr>
        <b/>
        <u/>
        <sz val="9"/>
        <color theme="1"/>
        <rFont val="Calibri"/>
        <family val="2"/>
        <charset val="204"/>
        <scheme val="minor"/>
      </rPr>
      <t>cт.К48</t>
    </r>
    <r>
      <rPr>
        <b/>
        <sz val="9"/>
        <color theme="1"/>
        <rFont val="Calibri"/>
        <family val="2"/>
        <charset val="204"/>
        <scheme val="minor"/>
      </rPr>
      <t xml:space="preserve">
</t>
    </r>
  </si>
  <si>
    <t>11,24/11,41 СТ.09ГСФ
11,55     СТ.К52
11,34      СТ.09Г2С</t>
  </si>
  <si>
    <t xml:space="preserve">1 шт. 11,54 м. 0,533 т. 
7 шт. 82,72 м. 3,821 т. 
8 шт. 90,99 м. 4,203 т. 
3 шт. 34,73 м.  1,605 т. (из пачки 2,122 т. )
</t>
  </si>
  <si>
    <r>
      <rPr>
        <sz val="9"/>
        <color theme="1"/>
        <rFont val="Calibri"/>
        <family val="2"/>
        <charset val="204"/>
        <scheme val="minor"/>
      </rPr>
      <t>11,53/11,51/11,52/11,69/11,58/11,70/11,47/11,47/11,45/11,46/11,69/11,70/11,69/11,70/11,69/11,69/11,70/11,70/11,50/11,47/11,48/11,47/11,48/11,71/11,66/11,66/11,62/11,52/11,52/11,52/11,51/11,52/11,49/11,49/11,49/11,48/11,70/11,70/11,43/11,70/11,70/11,36</t>
    </r>
    <r>
      <rPr>
        <b/>
        <sz val="9"/>
        <color theme="1"/>
        <rFont val="Calibri"/>
        <family val="2"/>
        <charset val="204"/>
        <scheme val="minor"/>
      </rPr>
      <t xml:space="preserve">  СТ.К52
</t>
    </r>
    <r>
      <rPr>
        <sz val="9"/>
        <color theme="1"/>
        <rFont val="Calibri"/>
        <family val="2"/>
        <charset val="204"/>
        <scheme val="minor"/>
      </rPr>
      <t xml:space="preserve">11,39 </t>
    </r>
    <r>
      <rPr>
        <b/>
        <sz val="9"/>
        <color theme="1"/>
        <rFont val="Calibri"/>
        <family val="2"/>
        <charset val="204"/>
        <scheme val="minor"/>
      </rPr>
      <t>СТ.20КСХ/</t>
    </r>
    <r>
      <rPr>
        <sz val="9"/>
        <color theme="1"/>
        <rFont val="Calibri"/>
        <family val="2"/>
        <charset val="204"/>
        <scheme val="minor"/>
      </rPr>
      <t xml:space="preserve">11,63 </t>
    </r>
    <r>
      <rPr>
        <b/>
        <sz val="9"/>
        <color theme="1"/>
        <rFont val="Calibri"/>
        <family val="2"/>
        <charset val="204"/>
        <scheme val="minor"/>
      </rPr>
      <t xml:space="preserve"> СТ.09Г2С</t>
    </r>
  </si>
  <si>
    <r>
      <rPr>
        <sz val="9"/>
        <color theme="1"/>
        <rFont val="Calibri"/>
        <family val="2"/>
        <charset val="204"/>
        <scheme val="minor"/>
      </rPr>
      <t xml:space="preserve">11,27/11,53/11,38/11,45/11,46/11,37/11,68/11,61/11,68/11,65/11,64/11,43/11,65/11,38/11,50/11,50/11,71/11,71/11,71/11,70/11,70/11,69/11,59/11,68/11,56 </t>
    </r>
    <r>
      <rPr>
        <b/>
        <sz val="9"/>
        <color theme="1"/>
        <rFont val="Calibri"/>
        <family val="2"/>
        <charset val="204"/>
        <scheme val="minor"/>
      </rPr>
      <t xml:space="preserve"> СТ.К52
</t>
    </r>
    <r>
      <rPr>
        <sz val="9"/>
        <color theme="1"/>
        <rFont val="Calibri"/>
        <family val="2"/>
        <charset val="204"/>
        <scheme val="minor"/>
      </rPr>
      <t xml:space="preserve">12,09/12,08/12,10/11,02/12,09/12,06/12,12  </t>
    </r>
    <r>
      <rPr>
        <b/>
        <sz val="9"/>
        <color theme="1"/>
        <rFont val="Calibri"/>
        <family val="2"/>
        <charset val="204"/>
        <scheme val="minor"/>
      </rPr>
      <t xml:space="preserve">СТ.09Г2С
</t>
    </r>
    <r>
      <rPr>
        <sz val="9"/>
        <color theme="1"/>
        <rFont val="Calibri"/>
        <family val="2"/>
        <charset val="204"/>
        <scheme val="minor"/>
      </rPr>
      <t xml:space="preserve">11,63/11,29/11,63 </t>
    </r>
    <r>
      <rPr>
        <b/>
        <sz val="9"/>
        <color theme="1"/>
        <rFont val="Calibri"/>
        <family val="2"/>
        <charset val="204"/>
        <scheme val="minor"/>
      </rPr>
      <t>СТ.09ГСФ</t>
    </r>
  </si>
  <si>
    <t xml:space="preserve">1. 4 шт. 47,60 м. (* из пачки 4,521 т. )
</t>
  </si>
  <si>
    <t xml:space="preserve">ООО «ТРУБАМЕТАЛЛ» Дмитрий
тел.: +7 951 247 21 80 E-mail: trubametall@174popov.ru 
сайт: https://trubametall.tb.ru/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</si>
</sst>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7" formatCode="#,##0.00\ &quot;₽&quot;;\-#,##0.00\ &quot;₽&quot;"/>
    <numFmt numFmtId="164" formatCode="&quot;$&quot;#,##0.00_);\(&quot;$&quot;#,##0.00\)"/>
    <numFmt numFmtId="165" formatCode="&quot;Reorder&quot;;&quot;₽&quot;;&quot;₽&quot;"/>
    <numFmt numFmtId="166" formatCode="0.000"/>
    <numFmt numFmtId="167" formatCode="#,##0.00&quot;р.&quot;"/>
    <numFmt numFmtId="168" formatCode="_-* #,##0.00_р_._-;\-* #,##0.00_р_._-;_-* &quot;-&quot;??_р_._-;_-@_-"/>
    <numFmt numFmtId="169" formatCode="_(* #,##0.00_);_(* \(#,##0.00\);_(* &quot;-&quot;??_);_(@_)"/>
    <numFmt numFmtId="170" formatCode="#,##0.00\ &quot;₽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3"/>
      <name val="Calibri"/>
      <family val="2"/>
      <charset val="204"/>
      <scheme val="minor"/>
    </font>
    <font>
      <sz val="24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7" tint="-0.249977111117893"/>
      <name val="Calibri"/>
      <family val="2"/>
      <charset val="204"/>
      <scheme val="minor"/>
    </font>
    <font>
      <b/>
      <sz val="11"/>
      <color theme="7" tint="-0.24997711111789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4" tint="0.89996032593768116"/>
        <bgColor theme="6" tint="0.79961546678060247"/>
      </patternFill>
    </fill>
    <fill>
      <patternFill patternType="solid">
        <fgColor theme="7"/>
        <bgColor indexed="64"/>
      </patternFill>
    </fill>
    <fill>
      <patternFill patternType="solid">
        <fgColor theme="4" tint="0.89999084444715716"/>
        <bgColor theme="6" tint="0.79961546678060247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theme="6" tint="0.79961546678060247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13">
    <xf numFmtId="0" fontId="0" fillId="0" borderId="0">
      <alignment vertical="center"/>
    </xf>
    <xf numFmtId="0" fontId="4" fillId="3" borderId="0" applyNumberFormat="0" applyProtection="0">
      <alignment horizontal="left" vertical="center" indent="1"/>
    </xf>
    <xf numFmtId="0" fontId="3" fillId="4" borderId="0" applyProtection="0">
      <alignment horizontal="left" vertical="center" wrapText="1" indent="1"/>
    </xf>
    <xf numFmtId="0" fontId="5" fillId="3" borderId="0" applyNumberFormat="0" applyProtection="0">
      <alignment horizontal="right" vertical="center"/>
    </xf>
    <xf numFmtId="164" fontId="6" fillId="0" borderId="0" applyProtection="0">
      <alignment horizontal="right" vertical="center" indent="1"/>
    </xf>
    <xf numFmtId="0" fontId="6" fillId="0" borderId="0" applyProtection="0">
      <alignment horizontal="right" vertical="center" indent="1"/>
    </xf>
    <xf numFmtId="0" fontId="2" fillId="0" borderId="0" applyProtection="0">
      <alignment horizontal="center" vertical="center"/>
    </xf>
    <xf numFmtId="0" fontId="2" fillId="0" borderId="0" applyProtection="0">
      <alignment horizontal="left" vertical="center" wrapText="1" indent="1"/>
    </xf>
    <xf numFmtId="165" fontId="2" fillId="2" borderId="0">
      <alignment horizontal="left" vertical="center" indent="1"/>
    </xf>
    <xf numFmtId="0" fontId="5" fillId="3" borderId="0" applyNumberFormat="0" applyProtection="0">
      <alignment horizontal="left" vertical="center" indent="1"/>
    </xf>
    <xf numFmtId="0" fontId="7" fillId="0" borderId="1" applyNumberFormat="0" applyFill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167" fontId="8" fillId="0" borderId="0" xfId="0" applyNumberFormat="1" applyFont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7" fillId="4" borderId="2" xfId="2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</xf>
    <xf numFmtId="0" fontId="20" fillId="0" borderId="0" xfId="0" applyFont="1" applyAlignment="1" applyProtection="1">
      <alignment horizontal="left" vertical="center"/>
    </xf>
    <xf numFmtId="167" fontId="21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166" fontId="21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7" fontId="16" fillId="7" borderId="4" xfId="4" applyNumberFormat="1" applyFont="1" applyFill="1" applyBorder="1" applyAlignment="1">
      <alignment horizontal="left" vertical="center"/>
    </xf>
    <xf numFmtId="7" fontId="16" fillId="5" borderId="4" xfId="4" applyNumberFormat="1" applyFont="1" applyFill="1" applyBorder="1" applyAlignment="1">
      <alignment horizontal="left" vertical="center"/>
    </xf>
    <xf numFmtId="7" fontId="16" fillId="5" borderId="4" xfId="4" applyNumberFormat="1" applyFont="1" applyFill="1" applyBorder="1" applyAlignment="1">
      <alignment horizontal="left" vertical="center" wrapText="1"/>
    </xf>
    <xf numFmtId="0" fontId="1" fillId="7" borderId="10" xfId="4" applyNumberFormat="1" applyFont="1" applyFill="1" applyBorder="1" applyAlignment="1">
      <alignment horizontal="center" vertical="center"/>
    </xf>
    <xf numFmtId="0" fontId="1" fillId="7" borderId="2" xfId="4" applyNumberFormat="1" applyFont="1" applyFill="1" applyBorder="1" applyAlignment="1">
      <alignment horizontal="center" vertical="center"/>
    </xf>
    <xf numFmtId="166" fontId="1" fillId="7" borderId="9" xfId="4" applyNumberFormat="1" applyFont="1" applyFill="1" applyBorder="1" applyAlignment="1">
      <alignment horizontal="center" vertical="center"/>
    </xf>
    <xf numFmtId="0" fontId="0" fillId="7" borderId="6" xfId="5" applyFont="1" applyFill="1" applyBorder="1" applyAlignment="1">
      <alignment horizontal="center" vertical="center"/>
    </xf>
    <xf numFmtId="0" fontId="0" fillId="7" borderId="4" xfId="5" applyFont="1" applyFill="1" applyBorder="1" applyAlignment="1">
      <alignment horizontal="right" vertical="center" indent="1"/>
    </xf>
    <xf numFmtId="0" fontId="0" fillId="7" borderId="4" xfId="6" applyFont="1" applyFill="1" applyBorder="1" applyAlignment="1">
      <alignment horizontal="center" vertical="center"/>
    </xf>
    <xf numFmtId="166" fontId="0" fillId="7" borderId="5" xfId="5" applyNumberFormat="1" applyFont="1" applyFill="1" applyBorder="1" applyAlignment="1">
      <alignment horizontal="right" vertical="center" indent="1"/>
    </xf>
    <xf numFmtId="0" fontId="0" fillId="5" borderId="6" xfId="5" applyFont="1" applyFill="1" applyBorder="1" applyAlignment="1">
      <alignment horizontal="center" vertical="center"/>
    </xf>
    <xf numFmtId="0" fontId="0" fillId="5" borderId="4" xfId="5" applyFont="1" applyFill="1" applyBorder="1" applyAlignment="1">
      <alignment horizontal="right" vertical="center" indent="1"/>
    </xf>
    <xf numFmtId="0" fontId="0" fillId="5" borderId="4" xfId="6" applyFont="1" applyFill="1" applyBorder="1" applyAlignment="1">
      <alignment horizontal="center" vertical="center"/>
    </xf>
    <xf numFmtId="166" fontId="0" fillId="5" borderId="5" xfId="5" applyNumberFormat="1" applyFont="1" applyFill="1" applyBorder="1" applyAlignment="1">
      <alignment horizontal="right" vertical="center" indent="1"/>
    </xf>
    <xf numFmtId="2" fontId="0" fillId="5" borderId="4" xfId="6" applyNumberFormat="1" applyFont="1" applyFill="1" applyBorder="1" applyAlignment="1">
      <alignment horizontal="center" vertical="center"/>
    </xf>
    <xf numFmtId="168" fontId="0" fillId="5" borderId="4" xfId="6" applyNumberFormat="1" applyFont="1" applyFill="1" applyBorder="1" applyAlignment="1">
      <alignment horizontal="center" vertical="center"/>
    </xf>
    <xf numFmtId="1" fontId="0" fillId="5" borderId="4" xfId="5" applyNumberFormat="1" applyFont="1" applyFill="1" applyBorder="1" applyAlignment="1">
      <alignment horizontal="right" vertical="center" indent="1"/>
    </xf>
    <xf numFmtId="2" fontId="0" fillId="5" borderId="5" xfId="5" applyNumberFormat="1" applyFont="1" applyFill="1" applyBorder="1" applyAlignment="1">
      <alignment horizontal="right" vertical="center" indent="1"/>
    </xf>
    <xf numFmtId="0" fontId="0" fillId="5" borderId="8" xfId="5" applyFont="1" applyFill="1" applyBorder="1" applyAlignment="1">
      <alignment horizontal="center" vertical="center"/>
    </xf>
    <xf numFmtId="0" fontId="0" fillId="5" borderId="11" xfId="5" applyFont="1" applyFill="1" applyBorder="1" applyAlignment="1">
      <alignment horizontal="right" vertical="center" indent="1"/>
    </xf>
    <xf numFmtId="2" fontId="0" fillId="5" borderId="11" xfId="6" applyNumberFormat="1" applyFont="1" applyFill="1" applyBorder="1" applyAlignment="1">
      <alignment horizontal="center" vertical="center"/>
    </xf>
    <xf numFmtId="166" fontId="0" fillId="5" borderId="7" xfId="5" applyNumberFormat="1" applyFont="1" applyFill="1" applyBorder="1" applyAlignment="1">
      <alignment horizontal="right" vertical="center" indent="1"/>
    </xf>
    <xf numFmtId="0" fontId="13" fillId="8" borderId="4" xfId="2" applyFont="1" applyFill="1" applyBorder="1" applyAlignment="1">
      <alignment horizontal="left" vertical="center" wrapText="1"/>
    </xf>
    <xf numFmtId="7" fontId="19" fillId="7" borderId="4" xfId="4" applyNumberFormat="1" applyFont="1" applyFill="1" applyBorder="1" applyAlignment="1">
      <alignment horizontal="left" vertical="top" wrapText="1"/>
    </xf>
    <xf numFmtId="0" fontId="19" fillId="7" borderId="4" xfId="5" applyNumberFormat="1" applyFont="1" applyFill="1" applyBorder="1" applyAlignment="1">
      <alignment horizontal="left" vertical="center" wrapText="1"/>
    </xf>
    <xf numFmtId="0" fontId="19" fillId="7" borderId="4" xfId="5" applyNumberFormat="1" applyFont="1" applyFill="1" applyBorder="1" applyAlignment="1">
      <alignment horizontal="left" vertical="top" wrapText="1"/>
    </xf>
    <xf numFmtId="0" fontId="19" fillId="5" borderId="4" xfId="5" applyNumberFormat="1" applyFont="1" applyFill="1" applyBorder="1" applyAlignment="1">
      <alignment horizontal="left" vertical="top" wrapText="1"/>
    </xf>
    <xf numFmtId="0" fontId="19" fillId="5" borderId="4" xfId="5" applyNumberFormat="1" applyFont="1" applyFill="1" applyBorder="1" applyAlignment="1">
      <alignment horizontal="left" vertical="center" wrapText="1"/>
    </xf>
    <xf numFmtId="0" fontId="13" fillId="8" borderId="4" xfId="2" applyFont="1" applyFill="1" applyBorder="1" applyAlignment="1">
      <alignment horizontal="left" vertical="top" wrapText="1"/>
    </xf>
    <xf numFmtId="170" fontId="17" fillId="6" borderId="6" xfId="2" applyNumberFormat="1" applyFont="1" applyFill="1" applyBorder="1" applyAlignment="1">
      <alignment horizontal="center" vertical="center" wrapText="1"/>
    </xf>
    <xf numFmtId="170" fontId="17" fillId="9" borderId="6" xfId="2" applyNumberFormat="1" applyFont="1" applyFill="1" applyBorder="1" applyAlignment="1">
      <alignment horizontal="center" vertical="center" wrapText="1"/>
    </xf>
    <xf numFmtId="1" fontId="7" fillId="4" borderId="1" xfId="10" applyNumberFormat="1" applyFill="1" applyAlignment="1" applyProtection="1">
      <alignment horizontal="left" vertical="center" wrapText="1" indent="1"/>
    </xf>
    <xf numFmtId="0" fontId="7" fillId="4" borderId="1" xfId="10" applyNumberFormat="1" applyFill="1" applyAlignment="1">
      <alignment horizontal="center" vertical="center" wrapText="1"/>
    </xf>
    <xf numFmtId="0" fontId="7" fillId="4" borderId="1" xfId="10" applyNumberFormat="1" applyFill="1" applyAlignment="1">
      <alignment horizontal="left" vertical="center" wrapText="1"/>
    </xf>
    <xf numFmtId="0" fontId="25" fillId="6" borderId="1" xfId="10" applyNumberFormat="1" applyFont="1" applyFill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9" fontId="0" fillId="7" borderId="6" xfId="7" applyNumberFormat="1" applyFont="1" applyFill="1" applyBorder="1" applyAlignment="1">
      <alignment horizontal="center" vertical="center" wrapText="1"/>
    </xf>
    <xf numFmtId="170" fontId="9" fillId="0" borderId="0" xfId="0" applyNumberFormat="1" applyFont="1" applyAlignment="1" applyProtection="1">
      <alignment horizontal="left" vertical="top" wrapText="1"/>
      <protection locked="0"/>
    </xf>
    <xf numFmtId="0" fontId="17" fillId="10" borderId="2" xfId="2" applyFont="1" applyFill="1" applyBorder="1" applyAlignment="1">
      <alignment horizontal="center" vertical="center" wrapText="1"/>
    </xf>
    <xf numFmtId="1" fontId="0" fillId="7" borderId="4" xfId="5" applyNumberFormat="1" applyFont="1" applyFill="1" applyBorder="1" applyAlignment="1">
      <alignment horizontal="right" vertical="center" indent="1"/>
    </xf>
    <xf numFmtId="2" fontId="0" fillId="7" borderId="4" xfId="6" applyNumberFormat="1" applyFont="1" applyFill="1" applyBorder="1" applyAlignment="1">
      <alignment horizontal="center" vertical="center"/>
    </xf>
    <xf numFmtId="7" fontId="16" fillId="5" borderId="4" xfId="4" applyNumberFormat="1" applyFont="1" applyFill="1" applyBorder="1" applyAlignment="1">
      <alignment horizontal="center" vertical="center"/>
    </xf>
    <xf numFmtId="7" fontId="16" fillId="11" borderId="4" xfId="4" applyNumberFormat="1" applyFont="1" applyFill="1" applyBorder="1" applyAlignment="1">
      <alignment horizontal="left" vertical="center"/>
    </xf>
    <xf numFmtId="0" fontId="17" fillId="12" borderId="2" xfId="2" applyFont="1" applyFill="1" applyBorder="1" applyAlignment="1">
      <alignment horizontal="center" vertical="center" wrapText="1"/>
    </xf>
    <xf numFmtId="0" fontId="0" fillId="11" borderId="6" xfId="5" applyFont="1" applyFill="1" applyBorder="1" applyAlignment="1">
      <alignment horizontal="center" vertical="center"/>
    </xf>
    <xf numFmtId="0" fontId="0" fillId="11" borderId="4" xfId="5" applyFont="1" applyFill="1" applyBorder="1" applyAlignment="1">
      <alignment horizontal="right" vertical="center" indent="1"/>
    </xf>
    <xf numFmtId="0" fontId="0" fillId="11" borderId="4" xfId="6" applyFont="1" applyFill="1" applyBorder="1" applyAlignment="1">
      <alignment horizontal="center" vertical="center"/>
    </xf>
    <xf numFmtId="166" fontId="0" fillId="11" borderId="5" xfId="5" applyNumberFormat="1" applyFont="1" applyFill="1" applyBorder="1" applyAlignment="1">
      <alignment horizontal="right" vertical="center" indent="1"/>
    </xf>
    <xf numFmtId="0" fontId="13" fillId="12" borderId="4" xfId="2" applyFont="1" applyFill="1" applyBorder="1" applyAlignment="1">
      <alignment horizontal="left" vertical="center" wrapText="1"/>
    </xf>
    <xf numFmtId="0" fontId="19" fillId="11" borderId="4" xfId="5" applyNumberFormat="1" applyFont="1" applyFill="1" applyBorder="1" applyAlignment="1">
      <alignment horizontal="left" vertical="top" wrapText="1"/>
    </xf>
    <xf numFmtId="0" fontId="9" fillId="12" borderId="0" xfId="0" applyFont="1" applyFill="1" applyAlignment="1" applyProtection="1">
      <alignment horizontal="left" vertical="top" wrapText="1"/>
      <protection locked="0"/>
    </xf>
    <xf numFmtId="0" fontId="15" fillId="3" borderId="1" xfId="10" applyFont="1" applyFill="1" applyAlignment="1" applyProtection="1">
      <alignment horizontal="left" vertical="center" wrapText="1" indent="1"/>
    </xf>
    <xf numFmtId="0" fontId="15" fillId="3" borderId="1" xfId="10" applyFont="1" applyFill="1" applyAlignment="1" applyProtection="1">
      <alignment horizontal="left" vertical="center" indent="1"/>
    </xf>
  </cellXfs>
  <cellStyles count="13">
    <cellStyle name="Валюта таблицы" xfId="4" xr:uid="{00000000-0005-0000-0000-000000000000}"/>
    <cellStyle name="Заголовок 1" xfId="2" builtinId="16" customBuiltin="1"/>
    <cellStyle name="Заголовок 2" xfId="3" builtinId="17" customBuiltin="1"/>
    <cellStyle name="Заголовок 3" xfId="9" builtinId="18" customBuiltin="1"/>
    <cellStyle name="Название" xfId="1" builtinId="15" customBuiltin="1"/>
    <cellStyle name="Обычный" xfId="0" builtinId="0" customBuiltin="1"/>
    <cellStyle name="Отменено" xfId="6" xr:uid="{00000000-0005-0000-0000-000007000000}"/>
    <cellStyle name="Сведения таблицы слева" xfId="7" xr:uid="{00000000-0005-0000-0000-000008000000}"/>
    <cellStyle name="Сведения таблицы справа" xfId="5" xr:uid="{00000000-0005-0000-0000-000009000000}"/>
    <cellStyle name="Связанная ячейка" xfId="10" builtinId="24"/>
    <cellStyle name="Столбец с отметкой" xfId="8" xr:uid="{00000000-0005-0000-0000-00000B000000}"/>
    <cellStyle name="Финансовый 2 10 3 2 3" xfId="11" xr:uid="{00000000-0005-0000-0000-00000C000000}"/>
    <cellStyle name="Финансовый 2 10 3 2 3 2" xfId="12" xr:uid="{00000000-0005-0000-0000-00000D000000}"/>
  </cellStyles>
  <dxfs count="5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Инвентарный список" pivot="0" count="3" xr9:uid="{00000000-0011-0000-FFFF-FFFF00000000}">
      <tableStyleElement type="wholeTable" dxfId="4"/>
      <tableStyleElement type="headerRow" dxfId="3"/>
      <tableStyleElement type="firstColumn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J173"/>
  <sheetViews>
    <sheetView tabSelected="1" workbookViewId="0">
      <selection activeCell="A2" sqref="A2:K2"/>
    </sheetView>
  </sheetViews>
  <sheetFormatPr defaultColWidth="9.140625" defaultRowHeight="15" outlineLevelCol="1" x14ac:dyDescent="0.25"/>
  <cols>
    <col min="1" max="1" width="7.5703125" style="13" customWidth="1"/>
    <col min="2" max="2" width="17.28515625" style="11" customWidth="1"/>
    <col min="3" max="3" width="14" style="16" customWidth="1"/>
    <col min="4" max="4" width="9.7109375" style="16" customWidth="1"/>
    <col min="5" max="5" width="10.7109375" style="6" customWidth="1"/>
    <col min="6" max="6" width="7" style="6" customWidth="1"/>
    <col min="7" max="7" width="12.140625" style="6" customWidth="1"/>
    <col min="8" max="8" width="9.5703125" style="7" customWidth="1"/>
    <col min="9" max="9" width="14.85546875" style="8" customWidth="1" outlineLevel="1"/>
    <col min="10" max="10" width="54.85546875" style="20" customWidth="1"/>
    <col min="11" max="11" width="19.28515625" style="18" customWidth="1"/>
    <col min="12" max="12" width="16.7109375" style="1" customWidth="1" outlineLevel="1"/>
    <col min="13" max="16384" width="9.140625" style="1"/>
  </cols>
  <sheetData>
    <row r="1" spans="1:36" x14ac:dyDescent="0.25">
      <c r="A1" s="12"/>
      <c r="B1" s="10"/>
      <c r="C1" s="14"/>
      <c r="D1" s="14"/>
      <c r="E1" s="1"/>
      <c r="F1" s="1"/>
      <c r="G1" s="1"/>
      <c r="H1" s="1"/>
      <c r="I1" s="14"/>
      <c r="J1" s="19"/>
      <c r="K1" s="17"/>
      <c r="L1" s="2"/>
    </row>
    <row r="2" spans="1:36" s="4" customFormat="1" ht="149.25" customHeight="1" thickBot="1" x14ac:dyDescent="0.3">
      <c r="A2" s="77" t="s">
        <v>423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71.25" customHeight="1" thickTop="1" thickBot="1" x14ac:dyDescent="0.3">
      <c r="A3" s="57" t="s">
        <v>1</v>
      </c>
      <c r="B3" s="58" t="s">
        <v>0</v>
      </c>
      <c r="C3" s="58" t="s">
        <v>2</v>
      </c>
      <c r="D3" s="58" t="s">
        <v>203</v>
      </c>
      <c r="E3" s="58" t="s">
        <v>207</v>
      </c>
      <c r="F3" s="58" t="s">
        <v>3</v>
      </c>
      <c r="G3" s="58" t="s">
        <v>4</v>
      </c>
      <c r="H3" s="58" t="s">
        <v>5</v>
      </c>
      <c r="I3" s="60" t="s">
        <v>206</v>
      </c>
      <c r="J3" s="58" t="s">
        <v>204</v>
      </c>
      <c r="K3" s="59" t="s">
        <v>205</v>
      </c>
      <c r="L3" s="2"/>
    </row>
    <row r="4" spans="1:36" ht="26.25" customHeight="1" thickTop="1" thickBot="1" x14ac:dyDescent="0.3">
      <c r="A4" s="62" t="s">
        <v>234</v>
      </c>
      <c r="B4" s="26" t="s">
        <v>6</v>
      </c>
      <c r="C4" s="15">
        <v>26</v>
      </c>
      <c r="D4" s="61">
        <v>2.5</v>
      </c>
      <c r="E4" s="29" t="s">
        <v>7</v>
      </c>
      <c r="F4" s="30">
        <v>18</v>
      </c>
      <c r="G4" s="30">
        <v>108.9</v>
      </c>
      <c r="H4" s="31">
        <f>((C4-D4)*D4*0.02466)*G4/1000</f>
        <v>0.1577715975</v>
      </c>
      <c r="I4" s="55">
        <v>65000</v>
      </c>
      <c r="J4" s="48" t="s">
        <v>8</v>
      </c>
      <c r="K4" s="49" t="s">
        <v>9</v>
      </c>
      <c r="L4" s="5"/>
    </row>
    <row r="5" spans="1:36" ht="26.25" customHeight="1" thickTop="1" thickBot="1" x14ac:dyDescent="0.3">
      <c r="A5" s="62" t="s">
        <v>247</v>
      </c>
      <c r="B5" s="26" t="s">
        <v>6</v>
      </c>
      <c r="C5" s="15">
        <v>32</v>
      </c>
      <c r="D5" s="15">
        <v>5</v>
      </c>
      <c r="E5" s="32" t="s">
        <v>7</v>
      </c>
      <c r="F5" s="33">
        <v>1</v>
      </c>
      <c r="G5" s="34">
        <v>6.72</v>
      </c>
      <c r="H5" s="35">
        <f>((C5-D5)*D5*0.02466)*G5/1000</f>
        <v>2.2371552000000003E-2</v>
      </c>
      <c r="I5" s="55">
        <v>89000</v>
      </c>
      <c r="J5" s="48">
        <v>6.72</v>
      </c>
      <c r="K5" s="50" t="s">
        <v>10</v>
      </c>
      <c r="L5" s="5"/>
    </row>
    <row r="6" spans="1:36" ht="26.25" customHeight="1" thickTop="1" thickBot="1" x14ac:dyDescent="0.3">
      <c r="A6" s="62" t="s">
        <v>248</v>
      </c>
      <c r="B6" s="26" t="s">
        <v>6</v>
      </c>
      <c r="C6" s="15">
        <v>48</v>
      </c>
      <c r="D6" s="15">
        <v>3</v>
      </c>
      <c r="E6" s="32" t="s">
        <v>7</v>
      </c>
      <c r="F6" s="33">
        <v>42</v>
      </c>
      <c r="G6" s="34">
        <v>254.1</v>
      </c>
      <c r="H6" s="35">
        <f t="shared" ref="H6:H8" si="0">((C6-D6)*D6*0.02466)*G6/1000</f>
        <v>0.84592431000000012</v>
      </c>
      <c r="I6" s="55">
        <v>65000</v>
      </c>
      <c r="J6" s="48" t="s">
        <v>8</v>
      </c>
      <c r="K6" s="51" t="s">
        <v>11</v>
      </c>
      <c r="L6" s="5"/>
    </row>
    <row r="7" spans="1:36" ht="26.25" customHeight="1" thickTop="1" thickBot="1" x14ac:dyDescent="0.3">
      <c r="A7" s="62" t="s">
        <v>249</v>
      </c>
      <c r="B7" s="26" t="s">
        <v>6</v>
      </c>
      <c r="C7" s="15">
        <v>60</v>
      </c>
      <c r="D7" s="15">
        <v>3</v>
      </c>
      <c r="E7" s="32" t="s">
        <v>7</v>
      </c>
      <c r="F7" s="33">
        <v>1</v>
      </c>
      <c r="G7" s="34">
        <v>4.29</v>
      </c>
      <c r="H7" s="35">
        <f t="shared" si="0"/>
        <v>1.8090329400000001E-2</v>
      </c>
      <c r="I7" s="55">
        <v>65000</v>
      </c>
      <c r="J7" s="48">
        <v>4.29</v>
      </c>
      <c r="K7" s="51" t="s">
        <v>12</v>
      </c>
      <c r="L7" s="5"/>
    </row>
    <row r="8" spans="1:36" ht="26.25" customHeight="1" thickTop="1" thickBot="1" x14ac:dyDescent="0.3">
      <c r="A8" s="62" t="s">
        <v>250</v>
      </c>
      <c r="B8" s="26" t="s">
        <v>6</v>
      </c>
      <c r="C8" s="15">
        <v>73</v>
      </c>
      <c r="D8" s="15">
        <v>5.5</v>
      </c>
      <c r="E8" s="32" t="s">
        <v>7</v>
      </c>
      <c r="F8" s="33">
        <v>2</v>
      </c>
      <c r="G8" s="34">
        <v>20.67</v>
      </c>
      <c r="H8" s="35">
        <f t="shared" si="0"/>
        <v>0.18923436675000002</v>
      </c>
      <c r="I8" s="55">
        <v>89000</v>
      </c>
      <c r="J8" s="48" t="s">
        <v>13</v>
      </c>
      <c r="K8" s="50" t="s">
        <v>10</v>
      </c>
      <c r="L8" s="5"/>
    </row>
    <row r="9" spans="1:36" ht="35.25" customHeight="1" thickTop="1" thickBot="1" x14ac:dyDescent="0.3">
      <c r="A9" s="62" t="s">
        <v>251</v>
      </c>
      <c r="B9" s="26" t="s">
        <v>14</v>
      </c>
      <c r="C9" s="15">
        <v>73</v>
      </c>
      <c r="D9" s="15">
        <v>5.5</v>
      </c>
      <c r="E9" s="32" t="s">
        <v>15</v>
      </c>
      <c r="F9" s="33">
        <v>1</v>
      </c>
      <c r="G9" s="34"/>
      <c r="H9" s="35">
        <f>66.8-1.93-20.595-20.335-0.92-20.253-2.079-0.598</f>
        <v>8.9999999999988645E-2</v>
      </c>
      <c r="I9" s="55">
        <v>77000</v>
      </c>
      <c r="J9" s="48"/>
      <c r="K9" s="51" t="s">
        <v>16</v>
      </c>
      <c r="L9" s="5"/>
    </row>
    <row r="10" spans="1:36" ht="54" customHeight="1" thickTop="1" thickBot="1" x14ac:dyDescent="0.3">
      <c r="A10" s="62" t="s">
        <v>252</v>
      </c>
      <c r="B10" s="27" t="s">
        <v>14</v>
      </c>
      <c r="C10" s="15">
        <v>73</v>
      </c>
      <c r="D10" s="15">
        <v>7</v>
      </c>
      <c r="E10" s="36" t="s">
        <v>15</v>
      </c>
      <c r="F10" s="37">
        <v>94</v>
      </c>
      <c r="G10" s="38">
        <v>894.56</v>
      </c>
      <c r="H10" s="39">
        <v>10.62</v>
      </c>
      <c r="I10" s="55">
        <v>77000</v>
      </c>
      <c r="J10" s="48" t="s">
        <v>208</v>
      </c>
      <c r="K10" s="52" t="s">
        <v>17</v>
      </c>
      <c r="L10" s="5"/>
    </row>
    <row r="11" spans="1:36" ht="26.25" customHeight="1" thickTop="1" thickBot="1" x14ac:dyDescent="0.3">
      <c r="A11" s="62" t="s">
        <v>253</v>
      </c>
      <c r="B11" s="27" t="s">
        <v>18</v>
      </c>
      <c r="C11" s="15">
        <v>73</v>
      </c>
      <c r="D11" s="15">
        <v>9.19</v>
      </c>
      <c r="E11" s="36"/>
      <c r="F11" s="37">
        <v>9</v>
      </c>
      <c r="G11" s="38"/>
      <c r="H11" s="39">
        <v>1.52</v>
      </c>
      <c r="I11" s="55">
        <v>120000</v>
      </c>
      <c r="J11" s="48"/>
      <c r="K11" s="52" t="s">
        <v>19</v>
      </c>
      <c r="L11" s="5"/>
    </row>
    <row r="12" spans="1:36" ht="26.25" customHeight="1" thickTop="1" thickBot="1" x14ac:dyDescent="0.3">
      <c r="A12" s="62" t="s">
        <v>254</v>
      </c>
      <c r="B12" s="27" t="s">
        <v>20</v>
      </c>
      <c r="C12" s="15">
        <v>76</v>
      </c>
      <c r="D12" s="15">
        <v>4</v>
      </c>
      <c r="E12" s="36" t="s">
        <v>7</v>
      </c>
      <c r="F12" s="37">
        <v>3</v>
      </c>
      <c r="G12" s="38">
        <v>32.72</v>
      </c>
      <c r="H12" s="39">
        <f>((C12-D12)*D12*0.02466)*G12/1000</f>
        <v>0.23238005760000002</v>
      </c>
      <c r="I12" s="55">
        <v>65000</v>
      </c>
      <c r="J12" s="48" t="s">
        <v>21</v>
      </c>
      <c r="K12" s="52" t="s">
        <v>22</v>
      </c>
      <c r="L12" s="5"/>
    </row>
    <row r="13" spans="1:36" ht="26.25" customHeight="1" thickTop="1" thickBot="1" x14ac:dyDescent="0.3">
      <c r="A13" s="62" t="s">
        <v>255</v>
      </c>
      <c r="B13" s="27" t="s">
        <v>6</v>
      </c>
      <c r="C13" s="15">
        <v>89</v>
      </c>
      <c r="D13" s="15">
        <v>4</v>
      </c>
      <c r="E13" s="36" t="s">
        <v>7</v>
      </c>
      <c r="F13" s="37">
        <v>2</v>
      </c>
      <c r="G13" s="38">
        <v>21.64</v>
      </c>
      <c r="H13" s="39">
        <f>((C13-D13)*D13*0.02466)*G13/1000</f>
        <v>0.18143841600000002</v>
      </c>
      <c r="I13" s="55">
        <v>65000</v>
      </c>
      <c r="J13" s="48" t="s">
        <v>23</v>
      </c>
      <c r="K13" s="52" t="s">
        <v>24</v>
      </c>
      <c r="L13" s="5"/>
    </row>
    <row r="14" spans="1:36" ht="26.25" customHeight="1" thickTop="1" thickBot="1" x14ac:dyDescent="0.3">
      <c r="A14" s="62" t="s">
        <v>256</v>
      </c>
      <c r="B14" s="27" t="s">
        <v>6</v>
      </c>
      <c r="C14" s="15">
        <v>89</v>
      </c>
      <c r="D14" s="15">
        <v>6</v>
      </c>
      <c r="E14" s="36" t="s">
        <v>7</v>
      </c>
      <c r="F14" s="37">
        <v>1</v>
      </c>
      <c r="G14" s="38">
        <v>6.9</v>
      </c>
      <c r="H14" s="39">
        <f>((C14-D14)*D14*0.02466)*G14/1000</f>
        <v>8.4736692000000002E-2</v>
      </c>
      <c r="I14" s="55">
        <v>85000</v>
      </c>
      <c r="J14" s="48" t="s">
        <v>25</v>
      </c>
      <c r="K14" s="52" t="s">
        <v>26</v>
      </c>
      <c r="L14" s="5"/>
    </row>
    <row r="15" spans="1:36" ht="26.25" customHeight="1" thickTop="1" thickBot="1" x14ac:dyDescent="0.3">
      <c r="A15" s="62" t="s">
        <v>257</v>
      </c>
      <c r="B15" s="27" t="s">
        <v>6</v>
      </c>
      <c r="C15" s="15">
        <v>89</v>
      </c>
      <c r="D15" s="15">
        <v>6</v>
      </c>
      <c r="E15" s="36" t="s">
        <v>15</v>
      </c>
      <c r="F15" s="37">
        <v>2</v>
      </c>
      <c r="G15" s="38">
        <v>23.25</v>
      </c>
      <c r="H15" s="39">
        <f>((C15-D15)*D15*0.02466)*G15/1000</f>
        <v>0.28552580999999999</v>
      </c>
      <c r="I15" s="55">
        <v>77000</v>
      </c>
      <c r="J15" s="48" t="s">
        <v>27</v>
      </c>
      <c r="K15" s="52" t="s">
        <v>28</v>
      </c>
      <c r="L15" s="5"/>
    </row>
    <row r="16" spans="1:36" ht="42.75" customHeight="1" thickTop="1" thickBot="1" x14ac:dyDescent="0.3">
      <c r="A16" s="62" t="s">
        <v>258</v>
      </c>
      <c r="B16" s="27" t="s">
        <v>6</v>
      </c>
      <c r="C16" s="15">
        <v>89</v>
      </c>
      <c r="D16" s="15">
        <v>6.5</v>
      </c>
      <c r="E16" s="36" t="s">
        <v>15</v>
      </c>
      <c r="F16" s="37">
        <v>48</v>
      </c>
      <c r="G16" s="38">
        <v>483.01</v>
      </c>
      <c r="H16" s="39">
        <v>6.3719999999999999</v>
      </c>
      <c r="I16" s="55">
        <v>77000</v>
      </c>
      <c r="J16" s="48" t="s">
        <v>29</v>
      </c>
      <c r="K16" s="52" t="s">
        <v>30</v>
      </c>
      <c r="L16" s="5"/>
    </row>
    <row r="17" spans="1:12" ht="56.25" customHeight="1" thickTop="1" thickBot="1" x14ac:dyDescent="0.3">
      <c r="A17" s="62" t="s">
        <v>259</v>
      </c>
      <c r="B17" s="27" t="s">
        <v>14</v>
      </c>
      <c r="C17" s="15">
        <v>102</v>
      </c>
      <c r="D17" s="15">
        <v>6.5</v>
      </c>
      <c r="E17" s="36" t="s">
        <v>15</v>
      </c>
      <c r="F17" s="37">
        <f>58-9</f>
        <v>49</v>
      </c>
      <c r="G17" s="38"/>
      <c r="H17" s="39">
        <f>13.816-0.19-3.39-1.53</f>
        <v>8.7060000000000013</v>
      </c>
      <c r="I17" s="55">
        <v>77000</v>
      </c>
      <c r="J17" s="48" t="s">
        <v>243</v>
      </c>
      <c r="K17" s="52" t="s">
        <v>31</v>
      </c>
      <c r="L17" s="5"/>
    </row>
    <row r="18" spans="1:12" ht="26.25" customHeight="1" thickTop="1" thickBot="1" x14ac:dyDescent="0.3">
      <c r="A18" s="62" t="s">
        <v>260</v>
      </c>
      <c r="B18" s="27" t="s">
        <v>32</v>
      </c>
      <c r="C18" s="15">
        <v>114</v>
      </c>
      <c r="D18" s="15">
        <v>4</v>
      </c>
      <c r="E18" s="36" t="s">
        <v>7</v>
      </c>
      <c r="F18" s="37">
        <v>1</v>
      </c>
      <c r="G18" s="38">
        <v>11.37</v>
      </c>
      <c r="H18" s="39">
        <f>((C18-D18)*D18*0.02466)*G18/1000</f>
        <v>0.123369048</v>
      </c>
      <c r="I18" s="55">
        <v>55000</v>
      </c>
      <c r="J18" s="48">
        <v>11.37</v>
      </c>
      <c r="K18" s="52" t="s">
        <v>33</v>
      </c>
      <c r="L18" s="5"/>
    </row>
    <row r="19" spans="1:12" ht="26.25" customHeight="1" thickTop="1" thickBot="1" x14ac:dyDescent="0.3">
      <c r="A19" s="62" t="s">
        <v>261</v>
      </c>
      <c r="B19" s="67" t="s">
        <v>6</v>
      </c>
      <c r="C19" s="15">
        <v>114</v>
      </c>
      <c r="D19" s="15">
        <v>6</v>
      </c>
      <c r="E19" s="36" t="s">
        <v>15</v>
      </c>
      <c r="F19" s="37">
        <v>1</v>
      </c>
      <c r="G19" s="40">
        <v>10.4</v>
      </c>
      <c r="H19" s="39">
        <v>0.17599999999999999</v>
      </c>
      <c r="I19" s="55">
        <v>73000</v>
      </c>
      <c r="J19" s="48" t="s">
        <v>34</v>
      </c>
      <c r="K19" s="52" t="s">
        <v>35</v>
      </c>
      <c r="L19" s="5"/>
    </row>
    <row r="20" spans="1:12" ht="26.25" customHeight="1" thickTop="1" thickBot="1" x14ac:dyDescent="0.3">
      <c r="A20" s="62" t="s">
        <v>262</v>
      </c>
      <c r="B20" s="27" t="s">
        <v>18</v>
      </c>
      <c r="C20" s="15">
        <v>114</v>
      </c>
      <c r="D20" s="15">
        <v>6.35</v>
      </c>
      <c r="E20" s="36" t="s">
        <v>15</v>
      </c>
      <c r="F20" s="37">
        <v>2</v>
      </c>
      <c r="G20" s="40"/>
      <c r="H20" s="39">
        <v>0.32200000000000001</v>
      </c>
      <c r="I20" s="55">
        <v>75000</v>
      </c>
      <c r="J20" s="48"/>
      <c r="K20" s="52" t="s">
        <v>38</v>
      </c>
      <c r="L20" s="5"/>
    </row>
    <row r="21" spans="1:12" ht="26.25" customHeight="1" thickTop="1" thickBot="1" x14ac:dyDescent="0.3">
      <c r="A21" s="62" t="s">
        <v>263</v>
      </c>
      <c r="B21" s="27" t="s">
        <v>18</v>
      </c>
      <c r="C21" s="15">
        <v>114</v>
      </c>
      <c r="D21" s="15">
        <v>6.4</v>
      </c>
      <c r="E21" s="36"/>
      <c r="F21" s="37">
        <v>1</v>
      </c>
      <c r="G21" s="40">
        <v>11.2</v>
      </c>
      <c r="H21" s="39">
        <v>0.20499999999999999</v>
      </c>
      <c r="I21" s="55">
        <v>73000</v>
      </c>
      <c r="J21" s="48">
        <v>11.2</v>
      </c>
      <c r="K21" s="52"/>
      <c r="L21" s="5"/>
    </row>
    <row r="22" spans="1:12" ht="26.25" customHeight="1" thickTop="1" thickBot="1" x14ac:dyDescent="0.3">
      <c r="A22" s="62" t="s">
        <v>264</v>
      </c>
      <c r="B22" s="27" t="s">
        <v>6</v>
      </c>
      <c r="C22" s="15">
        <v>114</v>
      </c>
      <c r="D22" s="15">
        <v>7</v>
      </c>
      <c r="E22" s="36" t="s">
        <v>7</v>
      </c>
      <c r="F22" s="37">
        <v>1</v>
      </c>
      <c r="G22" s="40">
        <v>4.13</v>
      </c>
      <c r="H22" s="39">
        <f>((C22-D22)*D22*0.02466)*G22/1000</f>
        <v>7.6282504200000004E-2</v>
      </c>
      <c r="I22" s="55">
        <v>85000</v>
      </c>
      <c r="J22" s="48">
        <v>4.13</v>
      </c>
      <c r="K22" s="52" t="s">
        <v>39</v>
      </c>
      <c r="L22" s="5"/>
    </row>
    <row r="23" spans="1:12" ht="26.25" customHeight="1" thickTop="1" thickBot="1" x14ac:dyDescent="0.3">
      <c r="A23" s="62" t="s">
        <v>265</v>
      </c>
      <c r="B23" s="27" t="s">
        <v>6</v>
      </c>
      <c r="C23" s="15">
        <v>114</v>
      </c>
      <c r="D23" s="15">
        <v>8</v>
      </c>
      <c r="E23" s="36" t="s">
        <v>15</v>
      </c>
      <c r="F23" s="37">
        <v>2</v>
      </c>
      <c r="G23" s="40">
        <v>21.93</v>
      </c>
      <c r="H23" s="39">
        <f>((C23-D23)*D23*0.02466)*G23/1000</f>
        <v>0.45859314239999999</v>
      </c>
      <c r="I23" s="55">
        <v>75000</v>
      </c>
      <c r="J23" s="48" t="s">
        <v>40</v>
      </c>
      <c r="K23" s="52" t="s">
        <v>37</v>
      </c>
      <c r="L23" s="5"/>
    </row>
    <row r="24" spans="1:12" ht="26.25" customHeight="1" thickTop="1" thickBot="1" x14ac:dyDescent="0.3">
      <c r="A24" s="62" t="s">
        <v>266</v>
      </c>
      <c r="B24" s="27" t="s">
        <v>6</v>
      </c>
      <c r="C24" s="15">
        <v>114</v>
      </c>
      <c r="D24" s="15">
        <v>12</v>
      </c>
      <c r="E24" s="36"/>
      <c r="F24" s="37"/>
      <c r="G24" s="40"/>
      <c r="H24" s="39">
        <v>1.4999999999999999E-2</v>
      </c>
      <c r="I24" s="55">
        <v>340000</v>
      </c>
      <c r="J24" s="48"/>
      <c r="K24" s="52" t="s">
        <v>41</v>
      </c>
      <c r="L24" s="5"/>
    </row>
    <row r="25" spans="1:12" ht="26.25" customHeight="1" thickTop="1" thickBot="1" x14ac:dyDescent="0.3">
      <c r="A25" s="62" t="s">
        <v>267</v>
      </c>
      <c r="B25" s="27" t="s">
        <v>18</v>
      </c>
      <c r="C25" s="15">
        <v>127</v>
      </c>
      <c r="D25" s="15">
        <v>9.19</v>
      </c>
      <c r="E25" s="36"/>
      <c r="F25" s="37">
        <v>16</v>
      </c>
      <c r="G25" s="40"/>
      <c r="H25" s="39">
        <v>5.22</v>
      </c>
      <c r="I25" s="55">
        <v>120000</v>
      </c>
      <c r="J25" s="48" t="s">
        <v>42</v>
      </c>
      <c r="K25" s="52" t="s">
        <v>43</v>
      </c>
      <c r="L25" s="5"/>
    </row>
    <row r="26" spans="1:12" ht="214.5" customHeight="1" thickTop="1" thickBot="1" x14ac:dyDescent="0.3">
      <c r="A26" s="62" t="s">
        <v>268</v>
      </c>
      <c r="B26" s="27" t="s">
        <v>18</v>
      </c>
      <c r="C26" s="15">
        <v>139</v>
      </c>
      <c r="D26" s="15">
        <v>7.72</v>
      </c>
      <c r="E26" s="36"/>
      <c r="F26" s="37">
        <v>193</v>
      </c>
      <c r="G26" s="40"/>
      <c r="H26" s="39">
        <v>54.27</v>
      </c>
      <c r="I26" s="55">
        <v>140000</v>
      </c>
      <c r="J26" s="48" t="s">
        <v>44</v>
      </c>
      <c r="K26" s="53" t="s">
        <v>45</v>
      </c>
      <c r="L26" s="5"/>
    </row>
    <row r="27" spans="1:12" ht="26.25" customHeight="1" thickTop="1" thickBot="1" x14ac:dyDescent="0.3">
      <c r="A27" s="62" t="s">
        <v>269</v>
      </c>
      <c r="B27" s="27" t="s">
        <v>18</v>
      </c>
      <c r="C27" s="15">
        <v>140</v>
      </c>
      <c r="D27" s="15">
        <v>9.17</v>
      </c>
      <c r="E27" s="36"/>
      <c r="F27" s="37">
        <v>1</v>
      </c>
      <c r="G27" s="40"/>
      <c r="H27" s="39">
        <v>0.35</v>
      </c>
      <c r="I27" s="55">
        <v>140000</v>
      </c>
      <c r="J27" s="48"/>
      <c r="K27" s="52" t="s">
        <v>46</v>
      </c>
      <c r="L27" s="5"/>
    </row>
    <row r="28" spans="1:12" ht="26.25" customHeight="1" thickTop="1" thickBot="1" x14ac:dyDescent="0.3">
      <c r="A28" s="62" t="s">
        <v>270</v>
      </c>
      <c r="B28" s="27" t="s">
        <v>6</v>
      </c>
      <c r="C28" s="15">
        <v>146</v>
      </c>
      <c r="D28" s="15">
        <v>7</v>
      </c>
      <c r="E28" s="36" t="s">
        <v>15</v>
      </c>
      <c r="F28" s="37">
        <v>1</v>
      </c>
      <c r="G28" s="38">
        <v>11.66</v>
      </c>
      <c r="H28" s="39">
        <f>((C28-D28)*D28*0.02466)*G28/1000</f>
        <v>0.27977213880000001</v>
      </c>
      <c r="I28" s="55">
        <v>73000</v>
      </c>
      <c r="J28" s="48">
        <v>11.66</v>
      </c>
      <c r="K28" s="52" t="s">
        <v>238</v>
      </c>
      <c r="L28" s="5"/>
    </row>
    <row r="29" spans="1:12" ht="26.25" customHeight="1" thickTop="1" thickBot="1" x14ac:dyDescent="0.3">
      <c r="A29" s="62" t="s">
        <v>271</v>
      </c>
      <c r="B29" s="27" t="s">
        <v>6</v>
      </c>
      <c r="C29" s="15">
        <v>146</v>
      </c>
      <c r="D29" s="15">
        <v>7</v>
      </c>
      <c r="E29" s="36" t="s">
        <v>15</v>
      </c>
      <c r="F29" s="37">
        <v>10</v>
      </c>
      <c r="G29" s="41">
        <v>118.5</v>
      </c>
      <c r="H29" s="39">
        <f>((C29-D29)*D29*0.02466)*G29/1000</f>
        <v>2.84331033</v>
      </c>
      <c r="I29" s="55">
        <v>73000</v>
      </c>
      <c r="J29" s="48" t="s">
        <v>47</v>
      </c>
      <c r="K29" s="52" t="s">
        <v>238</v>
      </c>
      <c r="L29" s="5"/>
    </row>
    <row r="30" spans="1:12" ht="26.25" customHeight="1" thickTop="1" thickBot="1" x14ac:dyDescent="0.3">
      <c r="A30" s="62" t="s">
        <v>272</v>
      </c>
      <c r="B30" s="27" t="s">
        <v>18</v>
      </c>
      <c r="C30" s="15">
        <v>146</v>
      </c>
      <c r="D30" s="15">
        <v>7</v>
      </c>
      <c r="E30" s="36" t="s">
        <v>15</v>
      </c>
      <c r="F30" s="37">
        <v>21</v>
      </c>
      <c r="G30" s="41"/>
      <c r="H30" s="39">
        <f>20.834-11.058-3.388</f>
        <v>6.3879999999999999</v>
      </c>
      <c r="I30" s="55">
        <v>75000</v>
      </c>
      <c r="J30" s="48"/>
      <c r="K30" s="52" t="s">
        <v>49</v>
      </c>
      <c r="L30" s="5"/>
    </row>
    <row r="31" spans="1:12" ht="26.25" customHeight="1" thickTop="1" thickBot="1" x14ac:dyDescent="0.3">
      <c r="A31" s="62" t="s">
        <v>273</v>
      </c>
      <c r="B31" s="27" t="s">
        <v>6</v>
      </c>
      <c r="C31" s="15">
        <v>146</v>
      </c>
      <c r="D31" s="15">
        <v>7</v>
      </c>
      <c r="E31" s="36" t="s">
        <v>15</v>
      </c>
      <c r="F31" s="37">
        <v>12</v>
      </c>
      <c r="G31" s="41">
        <v>141.22</v>
      </c>
      <c r="H31" s="39">
        <f>((C31-D31)*D31*0.02466)*G31/1000</f>
        <v>3.3884580995999998</v>
      </c>
      <c r="I31" s="55">
        <v>75000</v>
      </c>
      <c r="J31" s="48" t="s">
        <v>50</v>
      </c>
      <c r="K31" s="52" t="s">
        <v>239</v>
      </c>
      <c r="L31" s="5"/>
    </row>
    <row r="32" spans="1:12" ht="26.25" customHeight="1" thickTop="1" thickBot="1" x14ac:dyDescent="0.3">
      <c r="A32" s="62" t="s">
        <v>274</v>
      </c>
      <c r="B32" s="27" t="s">
        <v>18</v>
      </c>
      <c r="C32" s="15">
        <v>146</v>
      </c>
      <c r="D32" s="15" t="s">
        <v>51</v>
      </c>
      <c r="E32" s="36" t="s">
        <v>15</v>
      </c>
      <c r="F32" s="37">
        <v>9</v>
      </c>
      <c r="G32" s="41"/>
      <c r="H32" s="39">
        <f>20.688-10.548-6-1.323</f>
        <v>2.8169999999999988</v>
      </c>
      <c r="I32" s="55">
        <v>75000</v>
      </c>
      <c r="J32" s="48"/>
      <c r="K32" s="52" t="s">
        <v>52</v>
      </c>
      <c r="L32" s="5"/>
    </row>
    <row r="33" spans="1:12" ht="26.25" customHeight="1" thickTop="1" thickBot="1" x14ac:dyDescent="0.3">
      <c r="A33" s="62" t="s">
        <v>275</v>
      </c>
      <c r="B33" s="27" t="s">
        <v>6</v>
      </c>
      <c r="C33" s="15">
        <v>146</v>
      </c>
      <c r="D33" s="15">
        <v>7.4</v>
      </c>
      <c r="E33" s="36" t="s">
        <v>15</v>
      </c>
      <c r="F33" s="37">
        <v>1</v>
      </c>
      <c r="G33" s="38">
        <v>11.7</v>
      </c>
      <c r="H33" s="39">
        <f>((C33-D33)*D33*0.02466)*G33/1000</f>
        <v>0.29591970408000001</v>
      </c>
      <c r="I33" s="55">
        <v>73000</v>
      </c>
      <c r="J33" s="48">
        <v>11.7</v>
      </c>
      <c r="K33" s="52" t="s">
        <v>240</v>
      </c>
      <c r="L33" s="5"/>
    </row>
    <row r="34" spans="1:12" ht="26.25" customHeight="1" thickTop="1" thickBot="1" x14ac:dyDescent="0.3">
      <c r="A34" s="62" t="s">
        <v>276</v>
      </c>
      <c r="B34" s="27" t="s">
        <v>18</v>
      </c>
      <c r="C34" s="15">
        <v>146</v>
      </c>
      <c r="D34" s="15">
        <v>7.7</v>
      </c>
      <c r="E34" s="36"/>
      <c r="F34" s="37">
        <v>4</v>
      </c>
      <c r="G34" s="38">
        <v>46.5</v>
      </c>
      <c r="H34" s="39">
        <f>((C34-D34)*D34*0.02466)*G34/1000</f>
        <v>1.2211216479000002</v>
      </c>
      <c r="I34" s="55">
        <v>75000</v>
      </c>
      <c r="J34" s="48" t="s">
        <v>53</v>
      </c>
      <c r="K34" s="52"/>
      <c r="L34" s="5"/>
    </row>
    <row r="35" spans="1:12" ht="74.25" customHeight="1" thickTop="1" thickBot="1" x14ac:dyDescent="0.3">
      <c r="A35" s="62" t="s">
        <v>277</v>
      </c>
      <c r="B35" s="27" t="s">
        <v>6</v>
      </c>
      <c r="C35" s="15">
        <v>146</v>
      </c>
      <c r="D35" s="15">
        <v>7.7</v>
      </c>
      <c r="E35" s="36" t="s">
        <v>15</v>
      </c>
      <c r="F35" s="37">
        <v>23</v>
      </c>
      <c r="G35" s="38">
        <v>266.77</v>
      </c>
      <c r="H35" s="39">
        <f>((C35-D35)*D35*0.02466)*G35/1000</f>
        <v>7.0055617636620005</v>
      </c>
      <c r="I35" s="55">
        <v>73000</v>
      </c>
      <c r="J35" s="48" t="s">
        <v>54</v>
      </c>
      <c r="K35" s="52" t="s">
        <v>241</v>
      </c>
      <c r="L35" s="5"/>
    </row>
    <row r="36" spans="1:12" ht="37.5" customHeight="1" thickTop="1" thickBot="1" x14ac:dyDescent="0.3">
      <c r="A36" s="62" t="s">
        <v>278</v>
      </c>
      <c r="B36" s="27" t="s">
        <v>6</v>
      </c>
      <c r="C36" s="15">
        <v>146</v>
      </c>
      <c r="D36" s="15" t="s">
        <v>51</v>
      </c>
      <c r="E36" s="36" t="s">
        <v>7</v>
      </c>
      <c r="F36" s="37">
        <v>8</v>
      </c>
      <c r="G36" s="41"/>
      <c r="H36" s="39">
        <v>2.4460000000000002</v>
      </c>
      <c r="I36" s="55">
        <v>73000</v>
      </c>
      <c r="J36" s="48" t="s">
        <v>209</v>
      </c>
      <c r="K36" s="52" t="s">
        <v>55</v>
      </c>
      <c r="L36" s="5"/>
    </row>
    <row r="37" spans="1:12" ht="26.25" customHeight="1" thickTop="1" thickBot="1" x14ac:dyDescent="0.3">
      <c r="A37" s="62" t="s">
        <v>279</v>
      </c>
      <c r="B37" s="27" t="s">
        <v>18</v>
      </c>
      <c r="C37" s="15">
        <v>146</v>
      </c>
      <c r="D37" s="15" t="s">
        <v>51</v>
      </c>
      <c r="E37" s="36" t="s">
        <v>7</v>
      </c>
      <c r="F37" s="37"/>
      <c r="G37" s="41"/>
      <c r="H37" s="39">
        <v>4.1059999999999999</v>
      </c>
      <c r="I37" s="55">
        <v>73000</v>
      </c>
      <c r="J37" s="48"/>
      <c r="K37" s="52" t="s">
        <v>49</v>
      </c>
      <c r="L37" s="5"/>
    </row>
    <row r="38" spans="1:12" ht="67.5" customHeight="1" thickTop="1" thickBot="1" x14ac:dyDescent="0.3">
      <c r="A38" s="62" t="s">
        <v>280</v>
      </c>
      <c r="B38" s="27" t="s">
        <v>6</v>
      </c>
      <c r="C38" s="15">
        <v>146</v>
      </c>
      <c r="D38" s="15">
        <v>7.7</v>
      </c>
      <c r="E38" s="36" t="s">
        <v>15</v>
      </c>
      <c r="F38" s="37">
        <v>39</v>
      </c>
      <c r="G38" s="40">
        <v>429.23</v>
      </c>
      <c r="H38" s="39">
        <f t="shared" ref="H38:H44" si="1">((C38-D38)*D38*0.02466)*G38/1000</f>
        <v>11.271871933938002</v>
      </c>
      <c r="I38" s="55">
        <v>73000</v>
      </c>
      <c r="J38" s="48" t="s">
        <v>210</v>
      </c>
      <c r="K38" s="52" t="s">
        <v>242</v>
      </c>
      <c r="L38" s="5"/>
    </row>
    <row r="39" spans="1:12" ht="26.25" customHeight="1" thickTop="1" thickBot="1" x14ac:dyDescent="0.3">
      <c r="A39" s="62" t="s">
        <v>281</v>
      </c>
      <c r="B39" s="27" t="s">
        <v>6</v>
      </c>
      <c r="C39" s="15">
        <v>146</v>
      </c>
      <c r="D39" s="15">
        <v>8</v>
      </c>
      <c r="E39" s="36" t="s">
        <v>7</v>
      </c>
      <c r="F39" s="37">
        <v>7</v>
      </c>
      <c r="G39" s="41">
        <v>68.95</v>
      </c>
      <c r="H39" s="39">
        <f t="shared" si="1"/>
        <v>1.8771389280000002</v>
      </c>
      <c r="I39" s="55">
        <v>69000</v>
      </c>
      <c r="J39" s="48" t="s">
        <v>211</v>
      </c>
      <c r="K39" s="52" t="s">
        <v>48</v>
      </c>
      <c r="L39" s="5"/>
    </row>
    <row r="40" spans="1:12" ht="26.25" customHeight="1" thickTop="1" thickBot="1" x14ac:dyDescent="0.3">
      <c r="A40" s="62" t="s">
        <v>282</v>
      </c>
      <c r="B40" s="27" t="s">
        <v>6</v>
      </c>
      <c r="C40" s="15">
        <v>146</v>
      </c>
      <c r="D40" s="15">
        <v>9</v>
      </c>
      <c r="E40" s="36" t="s">
        <v>7</v>
      </c>
      <c r="F40" s="37">
        <v>2</v>
      </c>
      <c r="G40" s="41">
        <v>19.260000000000002</v>
      </c>
      <c r="H40" s="39">
        <f t="shared" si="1"/>
        <v>0.58561532280000006</v>
      </c>
      <c r="I40" s="55">
        <v>73000</v>
      </c>
      <c r="J40" s="48" t="s">
        <v>57</v>
      </c>
      <c r="K40" s="52" t="s">
        <v>48</v>
      </c>
      <c r="L40" s="5"/>
    </row>
    <row r="41" spans="1:12" ht="25.5" customHeight="1" thickTop="1" thickBot="1" x14ac:dyDescent="0.3">
      <c r="A41" s="62" t="s">
        <v>283</v>
      </c>
      <c r="B41" s="27" t="s">
        <v>6</v>
      </c>
      <c r="C41" s="15">
        <v>159</v>
      </c>
      <c r="D41" s="15">
        <v>6</v>
      </c>
      <c r="E41" s="36" t="s">
        <v>15</v>
      </c>
      <c r="F41" s="42">
        <v>1</v>
      </c>
      <c r="G41" s="40">
        <v>0.54</v>
      </c>
      <c r="H41" s="39">
        <f t="shared" si="1"/>
        <v>1.2224455200000003E-2</v>
      </c>
      <c r="I41" s="55">
        <v>73000</v>
      </c>
      <c r="J41" s="48" t="s">
        <v>407</v>
      </c>
      <c r="K41" s="53" t="s">
        <v>411</v>
      </c>
      <c r="L41" s="5"/>
    </row>
    <row r="42" spans="1:12" ht="26.25" customHeight="1" thickTop="1" thickBot="1" x14ac:dyDescent="0.3">
      <c r="A42" s="62" t="s">
        <v>284</v>
      </c>
      <c r="B42" s="27" t="s">
        <v>6</v>
      </c>
      <c r="C42" s="15">
        <v>159</v>
      </c>
      <c r="D42" s="15">
        <v>6</v>
      </c>
      <c r="E42" s="36" t="s">
        <v>15</v>
      </c>
      <c r="F42" s="42">
        <v>1</v>
      </c>
      <c r="G42" s="40">
        <v>1</v>
      </c>
      <c r="H42" s="39">
        <f t="shared" si="1"/>
        <v>2.2637880000000003E-2</v>
      </c>
      <c r="I42" s="55">
        <v>73000</v>
      </c>
      <c r="J42" s="48" t="s">
        <v>212</v>
      </c>
      <c r="K42" s="52" t="s">
        <v>58</v>
      </c>
      <c r="L42" s="5"/>
    </row>
    <row r="43" spans="1:12" ht="57" customHeight="1" thickTop="1" thickBot="1" x14ac:dyDescent="0.3">
      <c r="A43" s="62" t="s">
        <v>285</v>
      </c>
      <c r="B43" s="27" t="s">
        <v>6</v>
      </c>
      <c r="C43" s="15">
        <v>159</v>
      </c>
      <c r="D43" s="15">
        <v>6</v>
      </c>
      <c r="E43" s="36" t="s">
        <v>15</v>
      </c>
      <c r="F43" s="42">
        <v>1</v>
      </c>
      <c r="G43" s="40">
        <v>10.92</v>
      </c>
      <c r="H43" s="39">
        <f t="shared" si="1"/>
        <v>0.24720564960000002</v>
      </c>
      <c r="I43" s="55">
        <v>77000</v>
      </c>
      <c r="J43" s="48" t="s">
        <v>410</v>
      </c>
      <c r="K43" s="52" t="s">
        <v>36</v>
      </c>
      <c r="L43" s="63"/>
    </row>
    <row r="44" spans="1:12" ht="64.5" customHeight="1" thickTop="1" thickBot="1" x14ac:dyDescent="0.3">
      <c r="A44" s="62" t="s">
        <v>286</v>
      </c>
      <c r="B44" s="26" t="s">
        <v>6</v>
      </c>
      <c r="C44" s="64">
        <v>159</v>
      </c>
      <c r="D44" s="64">
        <v>6</v>
      </c>
      <c r="E44" s="32" t="s">
        <v>15</v>
      </c>
      <c r="F44" s="65">
        <v>4</v>
      </c>
      <c r="G44" s="66">
        <v>34.549999999999997</v>
      </c>
      <c r="H44" s="39">
        <f t="shared" si="1"/>
        <v>0.7821387540000001</v>
      </c>
      <c r="I44" s="55">
        <v>77000</v>
      </c>
      <c r="J44" s="48" t="s">
        <v>408</v>
      </c>
      <c r="K44" s="51" t="s">
        <v>36</v>
      </c>
      <c r="L44" s="63"/>
    </row>
    <row r="45" spans="1:12" ht="64.5" customHeight="1" thickTop="1" thickBot="1" x14ac:dyDescent="0.3">
      <c r="A45" s="62" t="s">
        <v>286</v>
      </c>
      <c r="B45" s="26" t="s">
        <v>6</v>
      </c>
      <c r="C45" s="64">
        <v>159</v>
      </c>
      <c r="D45" s="64">
        <v>8</v>
      </c>
      <c r="E45" s="32" t="s">
        <v>15</v>
      </c>
      <c r="F45" s="65">
        <v>46</v>
      </c>
      <c r="G45" s="66">
        <v>521.61</v>
      </c>
      <c r="H45" s="35">
        <v>15.538</v>
      </c>
      <c r="I45" s="55">
        <v>77000</v>
      </c>
      <c r="J45" s="48" t="s">
        <v>409</v>
      </c>
      <c r="K45" s="51" t="s">
        <v>404</v>
      </c>
      <c r="L45" s="63"/>
    </row>
    <row r="46" spans="1:12" ht="64.5" customHeight="1" thickTop="1" thickBot="1" x14ac:dyDescent="0.3">
      <c r="A46" s="62" t="s">
        <v>286</v>
      </c>
      <c r="B46" s="26" t="s">
        <v>6</v>
      </c>
      <c r="C46" s="64">
        <v>159</v>
      </c>
      <c r="D46" s="64">
        <v>8</v>
      </c>
      <c r="E46" s="32" t="s">
        <v>15</v>
      </c>
      <c r="F46" s="65">
        <v>37</v>
      </c>
      <c r="G46" s="66">
        <v>424.15</v>
      </c>
      <c r="H46" s="39">
        <v>12.635999999999999</v>
      </c>
      <c r="I46" s="55">
        <v>77000</v>
      </c>
      <c r="J46" s="48" t="s">
        <v>413</v>
      </c>
      <c r="K46" s="51" t="s">
        <v>36</v>
      </c>
      <c r="L46" s="63"/>
    </row>
    <row r="47" spans="1:12" ht="26.25" customHeight="1" thickTop="1" thickBot="1" x14ac:dyDescent="0.3">
      <c r="A47" s="62" t="s">
        <v>287</v>
      </c>
      <c r="B47" s="27" t="s">
        <v>6</v>
      </c>
      <c r="C47" s="15">
        <v>159</v>
      </c>
      <c r="D47" s="15">
        <v>8</v>
      </c>
      <c r="E47" s="36" t="s">
        <v>15</v>
      </c>
      <c r="F47" s="42">
        <v>5</v>
      </c>
      <c r="G47" s="40">
        <v>57.97</v>
      </c>
      <c r="H47" s="39">
        <v>1.726</v>
      </c>
      <c r="I47" s="55">
        <v>77000</v>
      </c>
      <c r="J47" s="54" t="s">
        <v>60</v>
      </c>
      <c r="K47" s="52" t="s">
        <v>36</v>
      </c>
      <c r="L47" s="5"/>
    </row>
    <row r="48" spans="1:12" ht="26.25" customHeight="1" thickTop="1" thickBot="1" x14ac:dyDescent="0.3">
      <c r="A48" s="62" t="s">
        <v>288</v>
      </c>
      <c r="B48" s="27" t="s">
        <v>6</v>
      </c>
      <c r="C48" s="15">
        <v>159</v>
      </c>
      <c r="D48" s="15">
        <v>8</v>
      </c>
      <c r="E48" s="36" t="s">
        <v>15</v>
      </c>
      <c r="F48" s="42">
        <v>7</v>
      </c>
      <c r="G48" s="40">
        <v>78.8</v>
      </c>
      <c r="H48" s="39">
        <v>2.3479999999999999</v>
      </c>
      <c r="I48" s="55">
        <v>77000</v>
      </c>
      <c r="J48" s="54" t="s">
        <v>414</v>
      </c>
      <c r="K48" s="52" t="s">
        <v>59</v>
      </c>
      <c r="L48" s="5"/>
    </row>
    <row r="49" spans="1:12" ht="33.75" customHeight="1" thickTop="1" thickBot="1" x14ac:dyDescent="0.3">
      <c r="A49" s="62" t="s">
        <v>289</v>
      </c>
      <c r="B49" s="27" t="s">
        <v>6</v>
      </c>
      <c r="C49" s="15">
        <v>159</v>
      </c>
      <c r="D49" s="15">
        <v>8</v>
      </c>
      <c r="E49" s="36" t="s">
        <v>61</v>
      </c>
      <c r="F49" s="37">
        <v>15</v>
      </c>
      <c r="G49" s="40">
        <v>150.41</v>
      </c>
      <c r="H49" s="39">
        <f>((C49-D49)*D49*0.02466)*G49/1000</f>
        <v>4.4806056048</v>
      </c>
      <c r="I49" s="55">
        <v>89000</v>
      </c>
      <c r="J49" s="48" t="s">
        <v>62</v>
      </c>
      <c r="K49" s="52" t="s">
        <v>63</v>
      </c>
      <c r="L49" s="5"/>
    </row>
    <row r="50" spans="1:12" ht="26.25" customHeight="1" thickTop="1" thickBot="1" x14ac:dyDescent="0.3">
      <c r="A50" s="62" t="s">
        <v>290</v>
      </c>
      <c r="B50" s="27" t="s">
        <v>6</v>
      </c>
      <c r="C50" s="15">
        <v>159</v>
      </c>
      <c r="D50" s="15">
        <v>9</v>
      </c>
      <c r="E50" s="36" t="s">
        <v>61</v>
      </c>
      <c r="F50" s="37">
        <v>2</v>
      </c>
      <c r="G50" s="40">
        <v>18.61</v>
      </c>
      <c r="H50" s="39">
        <f>((C50-D50)*D50*0.02466)*G50/1000</f>
        <v>0.61954551000000002</v>
      </c>
      <c r="I50" s="55">
        <v>89000</v>
      </c>
      <c r="J50" s="48" t="s">
        <v>64</v>
      </c>
      <c r="K50" s="52" t="s">
        <v>63</v>
      </c>
      <c r="L50" s="5"/>
    </row>
    <row r="51" spans="1:12" ht="26.25" customHeight="1" thickTop="1" thickBot="1" x14ac:dyDescent="0.3">
      <c r="A51" s="62" t="s">
        <v>291</v>
      </c>
      <c r="B51" s="27" t="s">
        <v>18</v>
      </c>
      <c r="C51" s="15">
        <v>168</v>
      </c>
      <c r="D51" s="15" t="s">
        <v>65</v>
      </c>
      <c r="E51" s="36" t="s">
        <v>15</v>
      </c>
      <c r="F51" s="37">
        <v>4</v>
      </c>
      <c r="G51" s="41"/>
      <c r="H51" s="39">
        <f>21.172-8.922-2.522-0.657-2.714-4.795</f>
        <v>1.5619999999999994</v>
      </c>
      <c r="I51" s="55">
        <v>75000</v>
      </c>
      <c r="J51" s="48"/>
      <c r="K51" s="52" t="s">
        <v>66</v>
      </c>
      <c r="L51" s="5"/>
    </row>
    <row r="52" spans="1:12" ht="26.25" customHeight="1" thickTop="1" thickBot="1" x14ac:dyDescent="0.3">
      <c r="A52" s="62" t="s">
        <v>292</v>
      </c>
      <c r="B52" s="27" t="s">
        <v>18</v>
      </c>
      <c r="C52" s="15">
        <v>168</v>
      </c>
      <c r="D52" s="15">
        <v>7.3</v>
      </c>
      <c r="E52" s="36"/>
      <c r="F52" s="37">
        <v>1</v>
      </c>
      <c r="G52" s="41">
        <v>12.6</v>
      </c>
      <c r="H52" s="39">
        <v>0.372</v>
      </c>
      <c r="I52" s="55">
        <v>110000</v>
      </c>
      <c r="J52" s="48"/>
      <c r="K52" s="53" t="s">
        <v>67</v>
      </c>
      <c r="L52" s="5"/>
    </row>
    <row r="53" spans="1:12" ht="26.25" customHeight="1" thickTop="1" thickBot="1" x14ac:dyDescent="0.3">
      <c r="A53" s="62" t="s">
        <v>293</v>
      </c>
      <c r="B53" s="27" t="s">
        <v>18</v>
      </c>
      <c r="C53" s="15">
        <v>168</v>
      </c>
      <c r="D53" s="15" t="s">
        <v>68</v>
      </c>
      <c r="E53" s="36"/>
      <c r="F53" s="37">
        <v>3</v>
      </c>
      <c r="G53" s="41">
        <v>34.1</v>
      </c>
      <c r="H53" s="39">
        <v>1.165</v>
      </c>
      <c r="I53" s="55">
        <v>79000</v>
      </c>
      <c r="J53" s="48" t="s">
        <v>69</v>
      </c>
      <c r="K53" s="52"/>
      <c r="L53" s="5"/>
    </row>
    <row r="54" spans="1:12" ht="26.25" customHeight="1" thickTop="1" thickBot="1" x14ac:dyDescent="0.3">
      <c r="A54" s="62" t="s">
        <v>294</v>
      </c>
      <c r="B54" s="27" t="s">
        <v>18</v>
      </c>
      <c r="C54" s="15">
        <v>168</v>
      </c>
      <c r="D54" s="15">
        <v>8.9</v>
      </c>
      <c r="E54" s="36" t="s">
        <v>15</v>
      </c>
      <c r="F54" s="37">
        <v>1</v>
      </c>
      <c r="G54" s="41"/>
      <c r="H54" s="39">
        <v>0.35</v>
      </c>
      <c r="I54" s="55">
        <v>64000</v>
      </c>
      <c r="J54" s="48"/>
      <c r="K54" s="52" t="s">
        <v>70</v>
      </c>
      <c r="L54" s="5"/>
    </row>
    <row r="55" spans="1:12" ht="26.25" customHeight="1" thickTop="1" thickBot="1" x14ac:dyDescent="0.3">
      <c r="A55" s="62" t="s">
        <v>295</v>
      </c>
      <c r="B55" s="27" t="s">
        <v>18</v>
      </c>
      <c r="C55" s="15">
        <v>168</v>
      </c>
      <c r="D55" s="15">
        <v>7.3</v>
      </c>
      <c r="E55" s="36" t="s">
        <v>15</v>
      </c>
      <c r="F55" s="37">
        <v>3</v>
      </c>
      <c r="G55" s="41"/>
      <c r="H55" s="39">
        <f>1.4-0.35</f>
        <v>1.0499999999999998</v>
      </c>
      <c r="I55" s="55">
        <v>79000</v>
      </c>
      <c r="J55" s="48"/>
      <c r="K55" s="52" t="s">
        <v>71</v>
      </c>
      <c r="L55" s="5"/>
    </row>
    <row r="56" spans="1:12" ht="26.25" customHeight="1" thickTop="1" thickBot="1" x14ac:dyDescent="0.3">
      <c r="A56" s="62" t="s">
        <v>296</v>
      </c>
      <c r="B56" s="27" t="s">
        <v>6</v>
      </c>
      <c r="C56" s="15">
        <v>168</v>
      </c>
      <c r="D56" s="15">
        <v>8</v>
      </c>
      <c r="E56" s="36" t="s">
        <v>15</v>
      </c>
      <c r="F56" s="37">
        <v>4</v>
      </c>
      <c r="G56" s="41">
        <v>47.6</v>
      </c>
      <c r="H56" s="39">
        <f>((C56-D56)*D56*0.02466)*G56/1000</f>
        <v>1.5024844800000001</v>
      </c>
      <c r="I56" s="55">
        <v>72000</v>
      </c>
      <c r="J56" s="48" t="s">
        <v>422</v>
      </c>
      <c r="K56" s="52" t="s">
        <v>72</v>
      </c>
      <c r="L56" s="5"/>
    </row>
    <row r="57" spans="1:12" ht="26.25" customHeight="1" thickTop="1" thickBot="1" x14ac:dyDescent="0.3">
      <c r="A57" s="62" t="s">
        <v>297</v>
      </c>
      <c r="B57" s="27" t="s">
        <v>6</v>
      </c>
      <c r="C57" s="15">
        <v>168</v>
      </c>
      <c r="D57" s="15">
        <v>8</v>
      </c>
      <c r="E57" s="36" t="s">
        <v>15</v>
      </c>
      <c r="F57" s="37">
        <v>2</v>
      </c>
      <c r="G57" s="41">
        <v>23.28</v>
      </c>
      <c r="H57" s="39">
        <f>((C57-D57)*D57*0.02466)*G57/1000</f>
        <v>0.73482854400000008</v>
      </c>
      <c r="I57" s="55">
        <v>79000</v>
      </c>
      <c r="J57" s="48" t="s">
        <v>73</v>
      </c>
      <c r="K57" s="52" t="s">
        <v>74</v>
      </c>
      <c r="L57" s="5"/>
    </row>
    <row r="58" spans="1:12" ht="26.25" customHeight="1" thickTop="1" thickBot="1" x14ac:dyDescent="0.3">
      <c r="A58" s="62" t="s">
        <v>298</v>
      </c>
      <c r="B58" s="27" t="s">
        <v>6</v>
      </c>
      <c r="C58" s="15">
        <v>168</v>
      </c>
      <c r="D58" s="15">
        <v>8.9</v>
      </c>
      <c r="E58" s="36" t="s">
        <v>15</v>
      </c>
      <c r="F58" s="37">
        <v>1</v>
      </c>
      <c r="G58" s="41">
        <v>11.55</v>
      </c>
      <c r="H58" s="39">
        <f>((C58-D58)*D58*0.02466)*G58/1000</f>
        <v>0.40330651977000009</v>
      </c>
      <c r="I58" s="55">
        <v>79000</v>
      </c>
      <c r="J58" s="48">
        <v>11.55</v>
      </c>
      <c r="K58" s="52" t="s">
        <v>75</v>
      </c>
      <c r="L58" s="5"/>
    </row>
    <row r="59" spans="1:12" ht="26.25" customHeight="1" thickTop="1" thickBot="1" x14ac:dyDescent="0.3">
      <c r="A59" s="62" t="s">
        <v>299</v>
      </c>
      <c r="B59" s="27" t="s">
        <v>18</v>
      </c>
      <c r="C59" s="15">
        <v>168</v>
      </c>
      <c r="D59" s="15">
        <v>8.9</v>
      </c>
      <c r="E59" s="36"/>
      <c r="F59" s="37">
        <v>5</v>
      </c>
      <c r="G59" s="41">
        <v>58.09</v>
      </c>
      <c r="H59" s="39">
        <v>2.1779999999999999</v>
      </c>
      <c r="I59" s="55">
        <v>120000</v>
      </c>
      <c r="J59" s="48" t="s">
        <v>77</v>
      </c>
      <c r="K59" s="52" t="s">
        <v>78</v>
      </c>
      <c r="L59" s="5" t="s">
        <v>237</v>
      </c>
    </row>
    <row r="60" spans="1:12" ht="26.25" customHeight="1" thickTop="1" thickBot="1" x14ac:dyDescent="0.3">
      <c r="A60" s="62" t="s">
        <v>300</v>
      </c>
      <c r="B60" s="27" t="s">
        <v>18</v>
      </c>
      <c r="C60" s="15">
        <v>168</v>
      </c>
      <c r="D60" s="15">
        <v>8.9</v>
      </c>
      <c r="E60" s="36"/>
      <c r="F60" s="37">
        <v>1</v>
      </c>
      <c r="G60" s="41"/>
      <c r="H60" s="39">
        <v>0.33500000000000002</v>
      </c>
      <c r="I60" s="55">
        <v>73000</v>
      </c>
      <c r="J60" s="48"/>
      <c r="K60" s="52" t="s">
        <v>79</v>
      </c>
      <c r="L60" s="5"/>
    </row>
    <row r="61" spans="1:12" ht="26.25" customHeight="1" thickTop="1" thickBot="1" x14ac:dyDescent="0.3">
      <c r="A61" s="62" t="s">
        <v>301</v>
      </c>
      <c r="B61" s="27" t="s">
        <v>18</v>
      </c>
      <c r="C61" s="15">
        <v>168</v>
      </c>
      <c r="D61" s="15">
        <v>8.9</v>
      </c>
      <c r="E61" s="36" t="s">
        <v>15</v>
      </c>
      <c r="F61" s="37">
        <v>2</v>
      </c>
      <c r="G61" s="41">
        <v>23.24</v>
      </c>
      <c r="H61" s="39">
        <v>0.875</v>
      </c>
      <c r="I61" s="55">
        <v>115000</v>
      </c>
      <c r="J61" s="48" t="s">
        <v>80</v>
      </c>
      <c r="K61" s="52" t="s">
        <v>81</v>
      </c>
      <c r="L61" s="5"/>
    </row>
    <row r="62" spans="1:12" ht="26.25" customHeight="1" thickTop="1" thickBot="1" x14ac:dyDescent="0.3">
      <c r="A62" s="62" t="s">
        <v>302</v>
      </c>
      <c r="B62" s="27" t="s">
        <v>18</v>
      </c>
      <c r="C62" s="15">
        <v>168</v>
      </c>
      <c r="D62" s="15">
        <v>8.9</v>
      </c>
      <c r="E62" s="36"/>
      <c r="F62" s="37">
        <v>5</v>
      </c>
      <c r="G62" s="41">
        <v>57.27</v>
      </c>
      <c r="H62" s="39">
        <v>2.0910000000000002</v>
      </c>
      <c r="I62" s="55">
        <v>115000</v>
      </c>
      <c r="J62" s="48" t="s">
        <v>82</v>
      </c>
      <c r="K62" s="52" t="s">
        <v>83</v>
      </c>
      <c r="L62" s="5"/>
    </row>
    <row r="63" spans="1:12" ht="26.25" customHeight="1" thickTop="1" thickBot="1" x14ac:dyDescent="0.3">
      <c r="A63" s="62" t="s">
        <v>303</v>
      </c>
      <c r="B63" s="27" t="s">
        <v>18</v>
      </c>
      <c r="C63" s="15">
        <v>168</v>
      </c>
      <c r="D63" s="15">
        <v>8.94</v>
      </c>
      <c r="E63" s="36"/>
      <c r="F63" s="37">
        <v>5</v>
      </c>
      <c r="G63" s="41"/>
      <c r="H63" s="39">
        <f>3-1.236</f>
        <v>1.764</v>
      </c>
      <c r="I63" s="55"/>
      <c r="J63" s="48"/>
      <c r="K63" s="52" t="s">
        <v>84</v>
      </c>
      <c r="L63" s="5"/>
    </row>
    <row r="64" spans="1:12" ht="26.25" customHeight="1" thickTop="1" thickBot="1" x14ac:dyDescent="0.3">
      <c r="A64" s="62" t="s">
        <v>304</v>
      </c>
      <c r="B64" s="27" t="s">
        <v>18</v>
      </c>
      <c r="C64" s="15">
        <v>168</v>
      </c>
      <c r="D64" s="15">
        <v>10.59</v>
      </c>
      <c r="E64" s="36"/>
      <c r="F64" s="37">
        <v>41</v>
      </c>
      <c r="G64" s="41"/>
      <c r="H64" s="39">
        <v>20.63</v>
      </c>
      <c r="I64" s="55"/>
      <c r="J64" s="48"/>
      <c r="K64" s="52" t="s">
        <v>85</v>
      </c>
      <c r="L64" s="5"/>
    </row>
    <row r="65" spans="1:12" ht="26.25" customHeight="1" thickTop="1" thickBot="1" x14ac:dyDescent="0.3">
      <c r="A65" s="62" t="s">
        <v>305</v>
      </c>
      <c r="B65" s="27" t="s">
        <v>6</v>
      </c>
      <c r="C65" s="15">
        <v>168</v>
      </c>
      <c r="D65" s="15">
        <v>16</v>
      </c>
      <c r="E65" s="36" t="s">
        <v>7</v>
      </c>
      <c r="F65" s="37">
        <v>2</v>
      </c>
      <c r="G65" s="41">
        <v>14.26</v>
      </c>
      <c r="H65" s="39">
        <f>((C65-D65)*D65*0.02466)*G65/1000</f>
        <v>0.85521669119999999</v>
      </c>
      <c r="I65" s="55">
        <v>100000</v>
      </c>
      <c r="J65" s="48" t="s">
        <v>86</v>
      </c>
      <c r="K65" s="52" t="s">
        <v>87</v>
      </c>
      <c r="L65" s="5"/>
    </row>
    <row r="66" spans="1:12" ht="26.25" customHeight="1" thickTop="1" thickBot="1" x14ac:dyDescent="0.3">
      <c r="A66" s="62" t="s">
        <v>306</v>
      </c>
      <c r="B66" s="27" t="s">
        <v>18</v>
      </c>
      <c r="C66" s="15" t="s">
        <v>88</v>
      </c>
      <c r="D66" s="15"/>
      <c r="E66" s="36"/>
      <c r="F66" s="37">
        <v>1</v>
      </c>
      <c r="G66" s="41"/>
      <c r="H66" s="39"/>
      <c r="I66" s="55">
        <v>75000</v>
      </c>
      <c r="J66" s="48"/>
      <c r="K66" s="52" t="s">
        <v>89</v>
      </c>
      <c r="L66" s="5"/>
    </row>
    <row r="67" spans="1:12" ht="26.25" customHeight="1" thickTop="1" thickBot="1" x14ac:dyDescent="0.3">
      <c r="A67" s="62" t="s">
        <v>307</v>
      </c>
      <c r="B67" s="27" t="s">
        <v>18</v>
      </c>
      <c r="C67" s="15">
        <v>178</v>
      </c>
      <c r="D67" s="15">
        <v>9.1999999999999993</v>
      </c>
      <c r="E67" s="36" t="s">
        <v>15</v>
      </c>
      <c r="F67" s="37">
        <v>1</v>
      </c>
      <c r="G67" s="41"/>
      <c r="H67" s="39">
        <f>20.732-20.292</f>
        <v>0.43999999999999773</v>
      </c>
      <c r="I67" s="55">
        <v>75000</v>
      </c>
      <c r="J67" s="48"/>
      <c r="K67" s="52" t="s">
        <v>90</v>
      </c>
      <c r="L67" s="5"/>
    </row>
    <row r="68" spans="1:12" ht="47.25" customHeight="1" thickTop="1" thickBot="1" x14ac:dyDescent="0.3">
      <c r="A68" s="62" t="s">
        <v>308</v>
      </c>
      <c r="B68" s="27" t="s">
        <v>18</v>
      </c>
      <c r="C68" s="15">
        <v>178</v>
      </c>
      <c r="D68" s="15">
        <v>10.36</v>
      </c>
      <c r="E68" s="36"/>
      <c r="F68" s="37">
        <v>84</v>
      </c>
      <c r="G68" s="41"/>
      <c r="H68" s="39">
        <f>22.142+20.135</f>
        <v>42.277000000000001</v>
      </c>
      <c r="I68" s="55">
        <v>120000</v>
      </c>
      <c r="J68" s="48" t="s">
        <v>91</v>
      </c>
      <c r="K68" s="53" t="s">
        <v>92</v>
      </c>
      <c r="L68" s="5"/>
    </row>
    <row r="69" spans="1:12" ht="47.25" customHeight="1" thickTop="1" thickBot="1" x14ac:dyDescent="0.3">
      <c r="A69" s="62" t="s">
        <v>309</v>
      </c>
      <c r="B69" s="27" t="s">
        <v>18</v>
      </c>
      <c r="C69" s="15">
        <v>178</v>
      </c>
      <c r="D69" s="15">
        <v>10.36</v>
      </c>
      <c r="E69" s="36"/>
      <c r="F69" s="37">
        <f>(40+40)-77</f>
        <v>3</v>
      </c>
      <c r="G69" s="41"/>
      <c r="H69" s="39">
        <f>(20.845+20.89)-40.105</f>
        <v>1.6300000000000026</v>
      </c>
      <c r="I69" s="55"/>
      <c r="J69" s="48"/>
      <c r="K69" s="53" t="s">
        <v>233</v>
      </c>
      <c r="L69" s="5"/>
    </row>
    <row r="70" spans="1:12" ht="72" customHeight="1" thickTop="1" thickBot="1" x14ac:dyDescent="0.3">
      <c r="A70" s="62" t="s">
        <v>310</v>
      </c>
      <c r="B70" s="27" t="s">
        <v>6</v>
      </c>
      <c r="C70" s="15">
        <v>219</v>
      </c>
      <c r="D70" s="15">
        <v>5</v>
      </c>
      <c r="E70" s="36" t="s">
        <v>7</v>
      </c>
      <c r="F70" s="37">
        <v>49</v>
      </c>
      <c r="G70" s="38">
        <v>564.11</v>
      </c>
      <c r="H70" s="39">
        <f t="shared" ref="H70:H80" si="2">((C70-D70)*D70*0.02466)*G70/1000</f>
        <v>14.884719282000002</v>
      </c>
      <c r="I70" s="55">
        <v>73000</v>
      </c>
      <c r="J70" s="48" t="s">
        <v>93</v>
      </c>
      <c r="K70" s="52" t="s">
        <v>94</v>
      </c>
      <c r="L70" s="5"/>
    </row>
    <row r="71" spans="1:12" ht="108.75" customHeight="1" thickTop="1" thickBot="1" x14ac:dyDescent="0.3">
      <c r="A71" s="62" t="s">
        <v>311</v>
      </c>
      <c r="B71" s="27" t="s">
        <v>6</v>
      </c>
      <c r="C71" s="15">
        <v>219</v>
      </c>
      <c r="D71" s="15">
        <v>5</v>
      </c>
      <c r="E71" s="36" t="s">
        <v>7</v>
      </c>
      <c r="F71" s="37">
        <v>82</v>
      </c>
      <c r="G71" s="38">
        <v>952.78</v>
      </c>
      <c r="H71" s="39">
        <f t="shared" ref="H71" si="3">((C71-D71)*D71*0.02466)*G71/1000</f>
        <v>25.140243636000005</v>
      </c>
      <c r="I71" s="55">
        <v>73000</v>
      </c>
      <c r="J71" s="48" t="s">
        <v>95</v>
      </c>
      <c r="K71" s="52" t="s">
        <v>96</v>
      </c>
      <c r="L71" s="5"/>
    </row>
    <row r="72" spans="1:12" ht="108.75" customHeight="1" thickTop="1" thickBot="1" x14ac:dyDescent="0.3">
      <c r="A72" s="62" t="s">
        <v>311</v>
      </c>
      <c r="B72" s="27" t="s">
        <v>6</v>
      </c>
      <c r="C72" s="15">
        <v>219</v>
      </c>
      <c r="D72" s="15">
        <v>6</v>
      </c>
      <c r="E72" s="36" t="s">
        <v>15</v>
      </c>
      <c r="F72" s="37">
        <v>59</v>
      </c>
      <c r="G72" s="38">
        <v>664.15</v>
      </c>
      <c r="H72" s="39">
        <v>20.937999999999999</v>
      </c>
      <c r="I72" s="55">
        <v>85000</v>
      </c>
      <c r="J72" s="48" t="s">
        <v>415</v>
      </c>
      <c r="K72" s="52" t="s">
        <v>177</v>
      </c>
      <c r="L72" s="5"/>
    </row>
    <row r="73" spans="1:12" ht="108.75" customHeight="1" thickTop="1" thickBot="1" x14ac:dyDescent="0.3">
      <c r="A73" s="62" t="s">
        <v>311</v>
      </c>
      <c r="B73" s="27" t="s">
        <v>6</v>
      </c>
      <c r="C73" s="15">
        <v>219</v>
      </c>
      <c r="D73" s="15">
        <v>6</v>
      </c>
      <c r="E73" s="36" t="s">
        <v>15</v>
      </c>
      <c r="F73" s="37">
        <v>53</v>
      </c>
      <c r="G73" s="38">
        <v>602.04999999999995</v>
      </c>
      <c r="H73" s="39">
        <v>18.975999999999999</v>
      </c>
      <c r="I73" s="55">
        <v>85000</v>
      </c>
      <c r="J73" s="48" t="s">
        <v>417</v>
      </c>
      <c r="K73" s="52" t="s">
        <v>177</v>
      </c>
      <c r="L73" s="5"/>
    </row>
    <row r="74" spans="1:12" ht="26.25" customHeight="1" thickTop="1" thickBot="1" x14ac:dyDescent="0.3">
      <c r="A74" s="62" t="s">
        <v>312</v>
      </c>
      <c r="B74" s="27" t="s">
        <v>6</v>
      </c>
      <c r="C74" s="15">
        <v>219</v>
      </c>
      <c r="D74" s="15">
        <v>6.71</v>
      </c>
      <c r="E74" s="36" t="s">
        <v>15</v>
      </c>
      <c r="F74" s="37">
        <v>10</v>
      </c>
      <c r="G74" s="38">
        <v>120.32</v>
      </c>
      <c r="H74" s="39">
        <f t="shared" si="2"/>
        <v>4.2265202365900798</v>
      </c>
      <c r="I74" s="55">
        <v>85000</v>
      </c>
      <c r="J74" s="48" t="s">
        <v>97</v>
      </c>
      <c r="K74" s="52" t="s">
        <v>98</v>
      </c>
      <c r="L74" s="5"/>
    </row>
    <row r="75" spans="1:12" ht="26.25" customHeight="1" thickTop="1" thickBot="1" x14ac:dyDescent="0.3">
      <c r="A75" s="62" t="s">
        <v>313</v>
      </c>
      <c r="B75" s="27" t="s">
        <v>6</v>
      </c>
      <c r="C75" s="15">
        <v>219</v>
      </c>
      <c r="D75" s="15">
        <v>7</v>
      </c>
      <c r="E75" s="36" t="s">
        <v>7</v>
      </c>
      <c r="F75" s="37">
        <v>1</v>
      </c>
      <c r="G75" s="38">
        <v>7.74</v>
      </c>
      <c r="H75" s="39">
        <f t="shared" si="2"/>
        <v>0.28324870560000004</v>
      </c>
      <c r="I75" s="55">
        <v>95000</v>
      </c>
      <c r="J75" s="48">
        <v>7.74</v>
      </c>
      <c r="K75" s="52" t="s">
        <v>10</v>
      </c>
      <c r="L75" s="5"/>
    </row>
    <row r="76" spans="1:12" ht="50.25" customHeight="1" thickTop="1" thickBot="1" x14ac:dyDescent="0.3">
      <c r="A76" s="62" t="s">
        <v>314</v>
      </c>
      <c r="B76" s="27" t="s">
        <v>6</v>
      </c>
      <c r="C76" s="15">
        <v>219</v>
      </c>
      <c r="D76" s="15">
        <v>8</v>
      </c>
      <c r="E76" s="36" t="s">
        <v>15</v>
      </c>
      <c r="F76" s="37">
        <v>4</v>
      </c>
      <c r="G76" s="38">
        <v>45.54</v>
      </c>
      <c r="H76" s="39">
        <f t="shared" si="2"/>
        <v>1.8956516831999999</v>
      </c>
      <c r="I76" s="55">
        <v>85000</v>
      </c>
      <c r="J76" s="48" t="s">
        <v>418</v>
      </c>
      <c r="K76" s="53" t="s">
        <v>177</v>
      </c>
      <c r="L76" s="63"/>
    </row>
    <row r="77" spans="1:12" ht="114" customHeight="1" thickTop="1" thickBot="1" x14ac:dyDescent="0.3">
      <c r="A77" s="62" t="s">
        <v>314</v>
      </c>
      <c r="B77" s="27" t="s">
        <v>6</v>
      </c>
      <c r="C77" s="15">
        <v>219</v>
      </c>
      <c r="D77" s="15">
        <v>8</v>
      </c>
      <c r="E77" s="36" t="s">
        <v>15</v>
      </c>
      <c r="F77" s="37">
        <v>46</v>
      </c>
      <c r="G77" s="38">
        <v>508.32</v>
      </c>
      <c r="H77" s="39">
        <v>21.161000000000001</v>
      </c>
      <c r="I77" s="55">
        <v>85000</v>
      </c>
      <c r="J77" s="48" t="s">
        <v>412</v>
      </c>
      <c r="K77" s="52" t="s">
        <v>177</v>
      </c>
      <c r="L77" s="63"/>
    </row>
    <row r="78" spans="1:12" ht="61.5" customHeight="1" thickTop="1" thickBot="1" x14ac:dyDescent="0.3">
      <c r="A78" s="62" t="s">
        <v>314</v>
      </c>
      <c r="B78" s="27" t="s">
        <v>6</v>
      </c>
      <c r="C78" s="15">
        <v>219</v>
      </c>
      <c r="D78" s="15">
        <v>8</v>
      </c>
      <c r="E78" s="36" t="s">
        <v>15</v>
      </c>
      <c r="F78" s="37">
        <v>3</v>
      </c>
      <c r="G78" s="38">
        <v>34.57</v>
      </c>
      <c r="H78" s="39">
        <f t="shared" si="2"/>
        <v>1.4390135856000001</v>
      </c>
      <c r="I78" s="55">
        <v>85000</v>
      </c>
      <c r="J78" s="48" t="s">
        <v>405</v>
      </c>
      <c r="K78" s="52" t="s">
        <v>177</v>
      </c>
      <c r="L78" s="63"/>
    </row>
    <row r="79" spans="1:12" ht="61.5" customHeight="1" thickTop="1" thickBot="1" x14ac:dyDescent="0.3">
      <c r="A79" s="62" t="s">
        <v>314</v>
      </c>
      <c r="B79" s="27" t="s">
        <v>6</v>
      </c>
      <c r="C79" s="15">
        <v>219</v>
      </c>
      <c r="D79" s="15">
        <v>8</v>
      </c>
      <c r="E79" s="36" t="s">
        <v>15</v>
      </c>
      <c r="F79" s="37">
        <v>45</v>
      </c>
      <c r="G79" s="38">
        <v>508.66</v>
      </c>
      <c r="H79" s="39">
        <v>21.172999999999998</v>
      </c>
      <c r="I79" s="55">
        <v>85000</v>
      </c>
      <c r="J79" s="48" t="s">
        <v>403</v>
      </c>
      <c r="K79" s="52" t="s">
        <v>402</v>
      </c>
      <c r="L79" s="63"/>
    </row>
    <row r="80" spans="1:12" ht="26.25" customHeight="1" thickTop="1" thickBot="1" x14ac:dyDescent="0.3">
      <c r="A80" s="62" t="s">
        <v>314</v>
      </c>
      <c r="B80" s="27" t="s">
        <v>6</v>
      </c>
      <c r="C80" s="15">
        <v>219</v>
      </c>
      <c r="D80" s="15">
        <v>8</v>
      </c>
      <c r="E80" s="36" t="s">
        <v>7</v>
      </c>
      <c r="F80" s="37">
        <v>1</v>
      </c>
      <c r="G80" s="38">
        <v>5.4</v>
      </c>
      <c r="H80" s="39">
        <f t="shared" si="2"/>
        <v>0.22478083200000004</v>
      </c>
      <c r="I80" s="55">
        <v>65000</v>
      </c>
      <c r="J80" s="48" t="s">
        <v>99</v>
      </c>
      <c r="K80" s="52" t="s">
        <v>100</v>
      </c>
      <c r="L80" s="5"/>
    </row>
    <row r="81" spans="1:12" ht="26.25" customHeight="1" thickTop="1" thickBot="1" x14ac:dyDescent="0.3">
      <c r="A81" s="62" t="s">
        <v>315</v>
      </c>
      <c r="B81" s="27" t="s">
        <v>14</v>
      </c>
      <c r="C81" s="15">
        <v>219</v>
      </c>
      <c r="D81" s="15">
        <v>8</v>
      </c>
      <c r="E81" s="36" t="s">
        <v>15</v>
      </c>
      <c r="F81" s="37"/>
      <c r="G81" s="38"/>
      <c r="H81" s="39">
        <v>0.54500000000000004</v>
      </c>
      <c r="I81" s="55"/>
      <c r="J81" s="48"/>
      <c r="K81" s="52" t="s">
        <v>101</v>
      </c>
      <c r="L81" s="5"/>
    </row>
    <row r="82" spans="1:12" ht="26.25" customHeight="1" thickTop="1" thickBot="1" x14ac:dyDescent="0.3">
      <c r="A82" s="62" t="s">
        <v>316</v>
      </c>
      <c r="B82" s="27" t="s">
        <v>6</v>
      </c>
      <c r="C82" s="15">
        <v>219</v>
      </c>
      <c r="D82" s="15">
        <v>8</v>
      </c>
      <c r="E82" s="36" t="s">
        <v>15</v>
      </c>
      <c r="F82" s="37">
        <v>1</v>
      </c>
      <c r="G82" s="38">
        <v>11.66</v>
      </c>
      <c r="H82" s="39">
        <f t="shared" ref="H82:H89" si="4">((C82-D82)*D82*0.02466)*G82/1000</f>
        <v>0.48536009280000003</v>
      </c>
      <c r="I82" s="55">
        <v>85000</v>
      </c>
      <c r="J82" s="48" t="s">
        <v>102</v>
      </c>
      <c r="K82" s="52" t="s">
        <v>103</v>
      </c>
      <c r="L82" s="5"/>
    </row>
    <row r="83" spans="1:12" ht="40.5" customHeight="1" thickTop="1" thickBot="1" x14ac:dyDescent="0.3">
      <c r="A83" s="62" t="s">
        <v>317</v>
      </c>
      <c r="B83" s="27" t="s">
        <v>14</v>
      </c>
      <c r="C83" s="15">
        <v>219</v>
      </c>
      <c r="D83" s="15">
        <v>8</v>
      </c>
      <c r="E83" s="36" t="s">
        <v>15</v>
      </c>
      <c r="F83" s="37">
        <v>8</v>
      </c>
      <c r="G83" s="38">
        <v>89.4</v>
      </c>
      <c r="H83" s="39">
        <f t="shared" si="4"/>
        <v>3.7213715520000004</v>
      </c>
      <c r="I83" s="55">
        <v>85000</v>
      </c>
      <c r="J83" s="48" t="s">
        <v>213</v>
      </c>
      <c r="K83" s="52" t="s">
        <v>103</v>
      </c>
      <c r="L83" s="5"/>
    </row>
    <row r="84" spans="1:12" ht="68.25" customHeight="1" thickTop="1" thickBot="1" x14ac:dyDescent="0.3">
      <c r="A84" s="62" t="s">
        <v>318</v>
      </c>
      <c r="B84" s="27" t="s">
        <v>6</v>
      </c>
      <c r="C84" s="15">
        <v>219</v>
      </c>
      <c r="D84" s="15">
        <v>8</v>
      </c>
      <c r="E84" s="36" t="s">
        <v>15</v>
      </c>
      <c r="F84" s="37">
        <v>44</v>
      </c>
      <c r="G84" s="38">
        <v>509.14</v>
      </c>
      <c r="H84" s="39">
        <v>21.195</v>
      </c>
      <c r="I84" s="55">
        <v>85000</v>
      </c>
      <c r="J84" s="48" t="s">
        <v>420</v>
      </c>
      <c r="K84" s="52" t="s">
        <v>177</v>
      </c>
      <c r="L84" s="5"/>
    </row>
    <row r="85" spans="1:12" ht="62.25" customHeight="1" thickTop="1" thickBot="1" x14ac:dyDescent="0.3">
      <c r="A85" s="62" t="s">
        <v>318</v>
      </c>
      <c r="B85" s="27" t="s">
        <v>6</v>
      </c>
      <c r="C85" s="15">
        <v>219</v>
      </c>
      <c r="D85" s="15">
        <v>10</v>
      </c>
      <c r="E85" s="36" t="s">
        <v>15</v>
      </c>
      <c r="F85" s="37">
        <v>35</v>
      </c>
      <c r="G85" s="38">
        <v>407.34</v>
      </c>
      <c r="H85" s="39">
        <v>20.997</v>
      </c>
      <c r="I85" s="55">
        <v>90000</v>
      </c>
      <c r="J85" s="48" t="s">
        <v>421</v>
      </c>
      <c r="K85" s="52" t="s">
        <v>177</v>
      </c>
      <c r="L85" s="5"/>
    </row>
    <row r="86" spans="1:12" ht="26.25" customHeight="1" thickTop="1" thickBot="1" x14ac:dyDescent="0.3">
      <c r="A86" s="62" t="s">
        <v>318</v>
      </c>
      <c r="B86" s="27" t="s">
        <v>6</v>
      </c>
      <c r="C86" s="15">
        <v>219</v>
      </c>
      <c r="D86" s="15">
        <v>10</v>
      </c>
      <c r="E86" s="36" t="s">
        <v>15</v>
      </c>
      <c r="F86" s="37">
        <v>2</v>
      </c>
      <c r="G86" s="38">
        <v>24.06</v>
      </c>
      <c r="H86" s="39">
        <f t="shared" si="4"/>
        <v>1.2400379639999999</v>
      </c>
      <c r="I86" s="55">
        <v>90000</v>
      </c>
      <c r="J86" s="48" t="s">
        <v>104</v>
      </c>
      <c r="K86" s="52" t="s">
        <v>105</v>
      </c>
      <c r="L86" s="5"/>
    </row>
    <row r="87" spans="1:12" ht="118.5" customHeight="1" thickTop="1" thickBot="1" x14ac:dyDescent="0.3">
      <c r="A87" s="62" t="s">
        <v>319</v>
      </c>
      <c r="B87" s="27" t="s">
        <v>6</v>
      </c>
      <c r="C87" s="15">
        <v>219</v>
      </c>
      <c r="D87" s="15">
        <v>10</v>
      </c>
      <c r="E87" s="36" t="s">
        <v>15</v>
      </c>
      <c r="F87" s="37">
        <v>27</v>
      </c>
      <c r="G87" s="38">
        <v>301.7</v>
      </c>
      <c r="H87" s="39">
        <f t="shared" si="4"/>
        <v>15.549436980000001</v>
      </c>
      <c r="I87" s="55">
        <v>90000</v>
      </c>
      <c r="J87" s="48" t="s">
        <v>406</v>
      </c>
      <c r="K87" s="52" t="s">
        <v>106</v>
      </c>
      <c r="L87" s="5"/>
    </row>
    <row r="88" spans="1:12" ht="26.25" customHeight="1" thickTop="1" thickBot="1" x14ac:dyDescent="0.3">
      <c r="A88" s="62" t="s">
        <v>320</v>
      </c>
      <c r="B88" s="27" t="s">
        <v>6</v>
      </c>
      <c r="C88" s="15">
        <v>219</v>
      </c>
      <c r="D88" s="15">
        <v>12</v>
      </c>
      <c r="E88" s="36" t="s">
        <v>15</v>
      </c>
      <c r="F88" s="37">
        <v>1</v>
      </c>
      <c r="G88" s="38">
        <v>12.08</v>
      </c>
      <c r="H88" s="39">
        <f t="shared" si="4"/>
        <v>0.73996571519999998</v>
      </c>
      <c r="I88" s="55">
        <v>92000</v>
      </c>
      <c r="J88" s="48" t="s">
        <v>214</v>
      </c>
      <c r="K88" s="52" t="s">
        <v>107</v>
      </c>
      <c r="L88" s="5"/>
    </row>
    <row r="89" spans="1:12" ht="79.5" customHeight="1" thickTop="1" thickBot="1" x14ac:dyDescent="0.3">
      <c r="A89" s="62" t="s">
        <v>321</v>
      </c>
      <c r="B89" s="27" t="s">
        <v>6</v>
      </c>
      <c r="C89" s="15">
        <v>219</v>
      </c>
      <c r="D89" s="15">
        <v>12</v>
      </c>
      <c r="E89" s="36" t="s">
        <v>15</v>
      </c>
      <c r="F89" s="37">
        <v>20</v>
      </c>
      <c r="G89" s="38">
        <v>232.81</v>
      </c>
      <c r="H89" s="39">
        <f t="shared" si="4"/>
        <v>14.260878986400002</v>
      </c>
      <c r="I89" s="55">
        <v>92000</v>
      </c>
      <c r="J89" s="48" t="s">
        <v>215</v>
      </c>
      <c r="K89" s="52" t="s">
        <v>106</v>
      </c>
      <c r="L89" s="5"/>
    </row>
    <row r="90" spans="1:12" ht="26.25" customHeight="1" thickTop="1" thickBot="1" x14ac:dyDescent="0.3">
      <c r="A90" s="62" t="s">
        <v>322</v>
      </c>
      <c r="B90" s="27" t="s">
        <v>108</v>
      </c>
      <c r="C90" s="15">
        <v>219</v>
      </c>
      <c r="D90" s="15">
        <v>28</v>
      </c>
      <c r="E90" s="36" t="s">
        <v>15</v>
      </c>
      <c r="F90" s="37">
        <v>2</v>
      </c>
      <c r="G90" s="38"/>
      <c r="H90" s="39">
        <v>0.52800000000000002</v>
      </c>
      <c r="I90" s="56" t="s">
        <v>109</v>
      </c>
      <c r="J90" s="48"/>
      <c r="K90" s="52" t="s">
        <v>110</v>
      </c>
      <c r="L90" s="5"/>
    </row>
    <row r="91" spans="1:12" ht="26.25" customHeight="1" thickTop="1" thickBot="1" x14ac:dyDescent="0.3">
      <c r="A91" s="62" t="s">
        <v>323</v>
      </c>
      <c r="B91" s="27" t="s">
        <v>18</v>
      </c>
      <c r="C91" s="15">
        <v>245</v>
      </c>
      <c r="D91" s="15">
        <v>7.9</v>
      </c>
      <c r="E91" s="36"/>
      <c r="F91" s="37">
        <v>3</v>
      </c>
      <c r="G91" s="38"/>
      <c r="H91" s="39">
        <v>1.732</v>
      </c>
      <c r="I91" s="55">
        <v>120000</v>
      </c>
      <c r="J91" s="48" t="s">
        <v>111</v>
      </c>
      <c r="K91" s="52" t="s">
        <v>112</v>
      </c>
      <c r="L91" s="5" t="s">
        <v>237</v>
      </c>
    </row>
    <row r="92" spans="1:12" ht="44.25" customHeight="1" thickTop="1" thickBot="1" x14ac:dyDescent="0.3">
      <c r="A92" s="62" t="s">
        <v>324</v>
      </c>
      <c r="B92" s="27" t="s">
        <v>18</v>
      </c>
      <c r="C92" s="15">
        <v>245</v>
      </c>
      <c r="D92" s="15">
        <v>7.9</v>
      </c>
      <c r="E92" s="36" t="s">
        <v>15</v>
      </c>
      <c r="F92" s="37">
        <v>3</v>
      </c>
      <c r="G92" s="38"/>
      <c r="H92" s="39">
        <v>2.2589999999999999</v>
      </c>
      <c r="I92" s="55"/>
      <c r="J92" s="48"/>
      <c r="K92" s="53" t="s">
        <v>113</v>
      </c>
      <c r="L92" s="5"/>
    </row>
    <row r="93" spans="1:12" ht="81.75" customHeight="1" thickTop="1" thickBot="1" x14ac:dyDescent="0.3">
      <c r="A93" s="62" t="s">
        <v>325</v>
      </c>
      <c r="B93" s="27" t="s">
        <v>6</v>
      </c>
      <c r="C93" s="15">
        <v>245</v>
      </c>
      <c r="D93" s="15">
        <v>7.9</v>
      </c>
      <c r="E93" s="36" t="s">
        <v>15</v>
      </c>
      <c r="F93" s="37">
        <v>19</v>
      </c>
      <c r="G93" s="38">
        <v>219.98</v>
      </c>
      <c r="H93" s="39">
        <v>10.162000000000001</v>
      </c>
      <c r="I93" s="55">
        <v>79000</v>
      </c>
      <c r="J93" s="48" t="s">
        <v>419</v>
      </c>
      <c r="K93" s="53" t="s">
        <v>114</v>
      </c>
      <c r="L93" s="5" t="s">
        <v>222</v>
      </c>
    </row>
    <row r="94" spans="1:12" ht="44.25" customHeight="1" thickTop="1" thickBot="1" x14ac:dyDescent="0.3">
      <c r="A94" s="62" t="s">
        <v>326</v>
      </c>
      <c r="B94" s="27" t="s">
        <v>18</v>
      </c>
      <c r="C94" s="15">
        <v>245</v>
      </c>
      <c r="D94" s="15">
        <v>7.9</v>
      </c>
      <c r="E94" s="36"/>
      <c r="F94" s="37">
        <v>2</v>
      </c>
      <c r="G94" s="38">
        <v>21.67</v>
      </c>
      <c r="H94" s="39">
        <v>1.0840000000000001</v>
      </c>
      <c r="I94" s="55">
        <v>120000</v>
      </c>
      <c r="J94" s="48"/>
      <c r="K94" s="52" t="s">
        <v>115</v>
      </c>
      <c r="L94" s="5"/>
    </row>
    <row r="95" spans="1:12" ht="26.25" customHeight="1" thickTop="1" thickBot="1" x14ac:dyDescent="0.3">
      <c r="A95" s="62" t="s">
        <v>327</v>
      </c>
      <c r="B95" s="27" t="s">
        <v>18</v>
      </c>
      <c r="C95" s="15">
        <v>245</v>
      </c>
      <c r="D95" s="15">
        <v>8.9</v>
      </c>
      <c r="E95" s="36"/>
      <c r="F95" s="37">
        <v>5</v>
      </c>
      <c r="G95" s="38">
        <v>52.4</v>
      </c>
      <c r="H95" s="39">
        <v>3.016</v>
      </c>
      <c r="I95" s="55">
        <v>120000</v>
      </c>
      <c r="J95" s="48"/>
      <c r="K95" s="52" t="s">
        <v>116</v>
      </c>
      <c r="L95" s="5"/>
    </row>
    <row r="96" spans="1:12" ht="26.25" customHeight="1" thickTop="1" thickBot="1" x14ac:dyDescent="0.3">
      <c r="A96" s="62" t="s">
        <v>328</v>
      </c>
      <c r="B96" s="27" t="s">
        <v>18</v>
      </c>
      <c r="C96" s="15">
        <v>245</v>
      </c>
      <c r="D96" s="15">
        <v>8.9</v>
      </c>
      <c r="E96" s="36"/>
      <c r="F96" s="37">
        <v>1</v>
      </c>
      <c r="G96" s="38">
        <v>12.01</v>
      </c>
      <c r="H96" s="39">
        <v>0.66400000000000003</v>
      </c>
      <c r="I96" s="55">
        <v>120000</v>
      </c>
      <c r="J96" s="48"/>
      <c r="K96" s="52" t="s">
        <v>117</v>
      </c>
      <c r="L96" s="5"/>
    </row>
    <row r="97" spans="1:12" ht="26.25" customHeight="1" thickTop="1" thickBot="1" x14ac:dyDescent="0.3">
      <c r="A97" s="62" t="s">
        <v>329</v>
      </c>
      <c r="B97" s="27" t="s">
        <v>18</v>
      </c>
      <c r="C97" s="15">
        <v>245</v>
      </c>
      <c r="D97" s="15">
        <v>8.9</v>
      </c>
      <c r="E97" s="36" t="s">
        <v>15</v>
      </c>
      <c r="F97" s="37">
        <v>2</v>
      </c>
      <c r="G97" s="38"/>
      <c r="H97" s="39">
        <v>1.27</v>
      </c>
      <c r="I97" s="55">
        <v>120000</v>
      </c>
      <c r="J97" s="48"/>
      <c r="K97" s="52" t="s">
        <v>118</v>
      </c>
      <c r="L97" s="5"/>
    </row>
    <row r="98" spans="1:12" ht="26.25" customHeight="1" thickTop="1" thickBot="1" x14ac:dyDescent="0.3">
      <c r="A98" s="62" t="s">
        <v>330</v>
      </c>
      <c r="B98" s="27" t="s">
        <v>18</v>
      </c>
      <c r="C98" s="15">
        <v>245</v>
      </c>
      <c r="D98" s="15">
        <v>8.9</v>
      </c>
      <c r="E98" s="36" t="s">
        <v>15</v>
      </c>
      <c r="F98" s="37">
        <v>2</v>
      </c>
      <c r="G98" s="38"/>
      <c r="H98" s="39">
        <v>1.179</v>
      </c>
      <c r="I98" s="55">
        <v>120000</v>
      </c>
      <c r="J98" s="48"/>
      <c r="K98" s="52" t="s">
        <v>119</v>
      </c>
      <c r="L98" s="5"/>
    </row>
    <row r="99" spans="1:12" ht="26.25" customHeight="1" thickTop="1" thickBot="1" x14ac:dyDescent="0.3">
      <c r="A99" s="62" t="s">
        <v>331</v>
      </c>
      <c r="B99" s="27" t="s">
        <v>18</v>
      </c>
      <c r="C99" s="15">
        <v>245</v>
      </c>
      <c r="D99" s="15">
        <v>8.9</v>
      </c>
      <c r="E99" s="36"/>
      <c r="F99" s="37"/>
      <c r="G99" s="38"/>
      <c r="H99" s="39">
        <v>5.7210000000000001</v>
      </c>
      <c r="I99" s="55"/>
      <c r="J99" s="48"/>
      <c r="K99" s="52" t="s">
        <v>120</v>
      </c>
      <c r="L99" s="5"/>
    </row>
    <row r="100" spans="1:12" ht="94.5" customHeight="1" thickTop="1" thickBot="1" x14ac:dyDescent="0.3">
      <c r="A100" s="62" t="s">
        <v>332</v>
      </c>
      <c r="B100" s="27" t="s">
        <v>18</v>
      </c>
      <c r="C100" s="15">
        <v>245</v>
      </c>
      <c r="D100" s="15">
        <v>12</v>
      </c>
      <c r="E100" s="36"/>
      <c r="F100" s="37">
        <v>37</v>
      </c>
      <c r="G100" s="38"/>
      <c r="H100" s="39">
        <f>35.17-5.82</f>
        <v>29.35</v>
      </c>
      <c r="I100" s="55">
        <v>140000</v>
      </c>
      <c r="J100" s="48" t="s">
        <v>121</v>
      </c>
      <c r="K100" s="52" t="s">
        <v>122</v>
      </c>
      <c r="L100" s="5" t="s">
        <v>223</v>
      </c>
    </row>
    <row r="101" spans="1:12" ht="49.5" customHeight="1" thickTop="1" thickBot="1" x14ac:dyDescent="0.3">
      <c r="A101" s="62" t="s">
        <v>333</v>
      </c>
      <c r="B101" s="27" t="s">
        <v>6</v>
      </c>
      <c r="C101" s="15">
        <v>245</v>
      </c>
      <c r="D101" s="15">
        <v>12</v>
      </c>
      <c r="E101" s="36" t="s">
        <v>7</v>
      </c>
      <c r="F101" s="37">
        <v>44</v>
      </c>
      <c r="G101" s="38">
        <v>518.04999999999995</v>
      </c>
      <c r="H101" s="39">
        <f>18.95+19.06</f>
        <v>38.01</v>
      </c>
      <c r="I101" s="55">
        <v>150000</v>
      </c>
      <c r="J101" s="54" t="s">
        <v>123</v>
      </c>
      <c r="K101" s="52" t="s">
        <v>124</v>
      </c>
      <c r="L101" s="5"/>
    </row>
    <row r="102" spans="1:12" ht="36" customHeight="1" thickTop="1" thickBot="1" x14ac:dyDescent="0.3">
      <c r="A102" s="62" t="s">
        <v>334</v>
      </c>
      <c r="B102" s="27" t="s">
        <v>6</v>
      </c>
      <c r="C102" s="15">
        <v>245</v>
      </c>
      <c r="D102" s="15">
        <v>12</v>
      </c>
      <c r="E102" s="36" t="s">
        <v>7</v>
      </c>
      <c r="F102" s="37">
        <v>26</v>
      </c>
      <c r="G102" s="38"/>
      <c r="H102" s="39">
        <v>21.899000000000001</v>
      </c>
      <c r="I102" s="55">
        <v>150000</v>
      </c>
      <c r="J102" s="48" t="s">
        <v>125</v>
      </c>
      <c r="K102" s="52" t="s">
        <v>126</v>
      </c>
      <c r="L102" s="5"/>
    </row>
    <row r="103" spans="1:12" ht="35.25" customHeight="1" thickTop="1" thickBot="1" x14ac:dyDescent="0.3">
      <c r="A103" s="62" t="s">
        <v>335</v>
      </c>
      <c r="B103" s="27" t="s">
        <v>6</v>
      </c>
      <c r="C103" s="15">
        <v>245</v>
      </c>
      <c r="D103" s="15">
        <v>12</v>
      </c>
      <c r="E103" s="36" t="s">
        <v>7</v>
      </c>
      <c r="F103" s="37">
        <v>20</v>
      </c>
      <c r="G103" s="38">
        <v>233.16</v>
      </c>
      <c r="H103" s="39">
        <v>17.015000000000001</v>
      </c>
      <c r="I103" s="55">
        <v>150000</v>
      </c>
      <c r="J103" s="48" t="s">
        <v>127</v>
      </c>
      <c r="K103" s="52" t="s">
        <v>124</v>
      </c>
      <c r="L103" s="5"/>
    </row>
    <row r="104" spans="1:12" ht="26.25" customHeight="1" thickTop="1" thickBot="1" x14ac:dyDescent="0.3">
      <c r="A104" s="62" t="s">
        <v>336</v>
      </c>
      <c r="B104" s="27" t="s">
        <v>6</v>
      </c>
      <c r="C104" s="15">
        <v>245</v>
      </c>
      <c r="D104" s="15">
        <v>12</v>
      </c>
      <c r="E104" s="36"/>
      <c r="F104" s="37">
        <v>5</v>
      </c>
      <c r="G104" s="38">
        <v>54.68</v>
      </c>
      <c r="H104" s="39">
        <f>5.65-1.66</f>
        <v>3.99</v>
      </c>
      <c r="I104" s="55">
        <v>135000</v>
      </c>
      <c r="J104" s="48" t="s">
        <v>128</v>
      </c>
      <c r="K104" s="52" t="s">
        <v>129</v>
      </c>
      <c r="L104" s="5"/>
    </row>
    <row r="105" spans="1:12" ht="26.25" customHeight="1" thickTop="1" thickBot="1" x14ac:dyDescent="0.3">
      <c r="A105" s="62" t="s">
        <v>337</v>
      </c>
      <c r="B105" s="27" t="s">
        <v>18</v>
      </c>
      <c r="C105" s="15">
        <v>245</v>
      </c>
      <c r="D105" s="15">
        <v>12</v>
      </c>
      <c r="E105" s="36"/>
      <c r="F105" s="37">
        <v>8</v>
      </c>
      <c r="G105" s="38"/>
      <c r="H105" s="39">
        <f>14.391-2.515-5.65</f>
        <v>6.2259999999999991</v>
      </c>
      <c r="I105" s="55">
        <v>135000</v>
      </c>
      <c r="J105" s="48"/>
      <c r="K105" s="52" t="s">
        <v>130</v>
      </c>
      <c r="L105" s="5"/>
    </row>
    <row r="106" spans="1:12" ht="26.25" customHeight="1" thickTop="1" thickBot="1" x14ac:dyDescent="0.3">
      <c r="A106" s="62" t="s">
        <v>338</v>
      </c>
      <c r="B106" s="27" t="s">
        <v>6</v>
      </c>
      <c r="C106" s="15">
        <v>273</v>
      </c>
      <c r="D106" s="15">
        <v>6</v>
      </c>
      <c r="E106" s="36" t="s">
        <v>7</v>
      </c>
      <c r="F106" s="37">
        <v>2</v>
      </c>
      <c r="G106" s="38">
        <v>24.1</v>
      </c>
      <c r="H106" s="39">
        <f t="shared" ref="H106:H112" si="5">((C106-D106)*D106*0.02466)*G106/1000</f>
        <v>0.95207821200000009</v>
      </c>
      <c r="I106" s="55">
        <v>79000</v>
      </c>
      <c r="J106" s="48" t="s">
        <v>131</v>
      </c>
      <c r="K106" s="52" t="s">
        <v>132</v>
      </c>
      <c r="L106" s="5"/>
    </row>
    <row r="107" spans="1:12" ht="26.25" customHeight="1" thickTop="1" thickBot="1" x14ac:dyDescent="0.3">
      <c r="A107" s="62" t="s">
        <v>339</v>
      </c>
      <c r="B107" s="27" t="s">
        <v>6</v>
      </c>
      <c r="C107" s="15">
        <v>273</v>
      </c>
      <c r="D107" s="15">
        <v>8</v>
      </c>
      <c r="E107" s="36" t="s">
        <v>15</v>
      </c>
      <c r="F107" s="37">
        <v>8</v>
      </c>
      <c r="G107" s="38">
        <v>92.36</v>
      </c>
      <c r="H107" s="43">
        <f>((C107-D107)*D107*0.02466)*G107/1000</f>
        <v>4.8285069119999999</v>
      </c>
      <c r="I107" s="55">
        <v>85000</v>
      </c>
      <c r="J107" s="48" t="s">
        <v>133</v>
      </c>
      <c r="K107" s="52" t="s">
        <v>134</v>
      </c>
      <c r="L107" s="5"/>
    </row>
    <row r="108" spans="1:12" ht="26.25" customHeight="1" thickTop="1" thickBot="1" x14ac:dyDescent="0.3">
      <c r="A108" s="62" t="s">
        <v>340</v>
      </c>
      <c r="B108" s="27" t="s">
        <v>6</v>
      </c>
      <c r="C108" s="15">
        <v>273</v>
      </c>
      <c r="D108" s="15">
        <v>9</v>
      </c>
      <c r="E108" s="36" t="s">
        <v>7</v>
      </c>
      <c r="F108" s="37">
        <v>1</v>
      </c>
      <c r="G108" s="38">
        <v>6.7</v>
      </c>
      <c r="H108" s="39">
        <f t="shared" si="5"/>
        <v>0.39256747200000003</v>
      </c>
      <c r="I108" s="55">
        <v>95000</v>
      </c>
      <c r="J108" s="48" t="s">
        <v>135</v>
      </c>
      <c r="K108" s="52" t="s">
        <v>10</v>
      </c>
      <c r="L108" s="5"/>
    </row>
    <row r="109" spans="1:12" ht="26.25" customHeight="1" thickTop="1" thickBot="1" x14ac:dyDescent="0.3">
      <c r="A109" s="62" t="s">
        <v>341</v>
      </c>
      <c r="B109" s="27" t="s">
        <v>6</v>
      </c>
      <c r="C109" s="15">
        <v>273</v>
      </c>
      <c r="D109" s="15">
        <v>9.1</v>
      </c>
      <c r="E109" s="36" t="s">
        <v>15</v>
      </c>
      <c r="F109" s="37">
        <v>1</v>
      </c>
      <c r="G109" s="38">
        <v>12.06</v>
      </c>
      <c r="H109" s="39">
        <f t="shared" si="5"/>
        <v>0.71420216540399994</v>
      </c>
      <c r="I109" s="55">
        <v>87000</v>
      </c>
      <c r="J109" s="48">
        <v>12.06</v>
      </c>
      <c r="K109" s="52" t="s">
        <v>98</v>
      </c>
      <c r="L109" s="5"/>
    </row>
    <row r="110" spans="1:12" ht="45.75" customHeight="1" thickTop="1" thickBot="1" x14ac:dyDescent="0.3">
      <c r="A110" s="62" t="s">
        <v>342</v>
      </c>
      <c r="B110" s="27" t="s">
        <v>6</v>
      </c>
      <c r="C110" s="15">
        <v>273</v>
      </c>
      <c r="D110" s="15">
        <v>10</v>
      </c>
      <c r="E110" s="36" t="s">
        <v>15</v>
      </c>
      <c r="F110" s="37">
        <v>11</v>
      </c>
      <c r="G110" s="38">
        <v>125.88</v>
      </c>
      <c r="H110" s="39">
        <f t="shared" si="5"/>
        <v>8.1640481040000008</v>
      </c>
      <c r="I110" s="55">
        <v>87000</v>
      </c>
      <c r="J110" s="48" t="s">
        <v>246</v>
      </c>
      <c r="K110" s="52" t="s">
        <v>136</v>
      </c>
      <c r="L110" s="5"/>
    </row>
    <row r="111" spans="1:12" ht="63" customHeight="1" thickTop="1" thickBot="1" x14ac:dyDescent="0.3">
      <c r="A111" s="62" t="s">
        <v>343</v>
      </c>
      <c r="B111" s="27" t="s">
        <v>6</v>
      </c>
      <c r="C111" s="15">
        <v>273</v>
      </c>
      <c r="D111" s="15">
        <v>12</v>
      </c>
      <c r="E111" s="36" t="s">
        <v>15</v>
      </c>
      <c r="F111" s="37">
        <v>16</v>
      </c>
      <c r="G111" s="38">
        <v>182.69</v>
      </c>
      <c r="H111" s="39">
        <f>((C111-D111)*D111*0.02466)*G111/1000</f>
        <v>14.110084072800003</v>
      </c>
      <c r="I111" s="55">
        <v>92000</v>
      </c>
      <c r="J111" s="48" t="s">
        <v>216</v>
      </c>
      <c r="K111" s="52" t="s">
        <v>137</v>
      </c>
      <c r="L111" s="5"/>
    </row>
    <row r="112" spans="1:12" ht="26.25" customHeight="1" thickTop="1" thickBot="1" x14ac:dyDescent="0.3">
      <c r="A112" s="62" t="s">
        <v>344</v>
      </c>
      <c r="B112" s="27" t="s">
        <v>6</v>
      </c>
      <c r="C112" s="15">
        <v>273</v>
      </c>
      <c r="D112" s="15">
        <v>18</v>
      </c>
      <c r="E112" s="36" t="s">
        <v>7</v>
      </c>
      <c r="F112" s="37">
        <v>1</v>
      </c>
      <c r="G112" s="38">
        <v>11.41</v>
      </c>
      <c r="H112" s="39">
        <f t="shared" si="5"/>
        <v>1.291491054</v>
      </c>
      <c r="I112" s="55">
        <v>110000</v>
      </c>
      <c r="J112" s="48">
        <v>11.41</v>
      </c>
      <c r="K112" s="52" t="s">
        <v>39</v>
      </c>
      <c r="L112" s="5"/>
    </row>
    <row r="113" spans="1:12" ht="26.25" customHeight="1" thickTop="1" thickBot="1" x14ac:dyDescent="0.3">
      <c r="A113" s="62" t="s">
        <v>345</v>
      </c>
      <c r="B113" s="27" t="s">
        <v>18</v>
      </c>
      <c r="C113" s="15">
        <v>324</v>
      </c>
      <c r="D113" s="15">
        <v>9.5</v>
      </c>
      <c r="E113" s="36"/>
      <c r="F113" s="37">
        <v>1</v>
      </c>
      <c r="G113" s="38">
        <v>11.26</v>
      </c>
      <c r="H113" s="39">
        <v>0.89200000000000002</v>
      </c>
      <c r="I113" s="55"/>
      <c r="J113" s="48">
        <v>11.26</v>
      </c>
      <c r="K113" s="53" t="s">
        <v>236</v>
      </c>
      <c r="L113" s="5" t="s">
        <v>237</v>
      </c>
    </row>
    <row r="114" spans="1:12" ht="26.25" customHeight="1" thickTop="1" thickBot="1" x14ac:dyDescent="0.3">
      <c r="A114" s="62" t="s">
        <v>346</v>
      </c>
      <c r="B114" s="27" t="s">
        <v>18</v>
      </c>
      <c r="C114" s="15">
        <v>324</v>
      </c>
      <c r="D114" s="15">
        <v>9.5</v>
      </c>
      <c r="E114" s="36"/>
      <c r="F114" s="37">
        <v>2</v>
      </c>
      <c r="G114" s="38"/>
      <c r="H114" s="39">
        <v>1.8580000000000001</v>
      </c>
      <c r="I114" s="55">
        <v>120000</v>
      </c>
      <c r="J114" s="48"/>
      <c r="K114" s="52" t="s">
        <v>112</v>
      </c>
      <c r="L114" s="5" t="s">
        <v>237</v>
      </c>
    </row>
    <row r="115" spans="1:12" ht="26.25" customHeight="1" thickTop="1" thickBot="1" x14ac:dyDescent="0.3">
      <c r="A115" s="62" t="s">
        <v>347</v>
      </c>
      <c r="B115" s="27" t="s">
        <v>18</v>
      </c>
      <c r="C115" s="15">
        <v>324</v>
      </c>
      <c r="D115" s="15">
        <v>9.5</v>
      </c>
      <c r="E115" s="36"/>
      <c r="F115" s="37">
        <v>1</v>
      </c>
      <c r="G115" s="38"/>
      <c r="H115" s="39">
        <f>6.24-5.49</f>
        <v>0.75</v>
      </c>
      <c r="I115" s="55">
        <v>100000</v>
      </c>
      <c r="J115" s="48" t="s">
        <v>138</v>
      </c>
      <c r="K115" s="52" t="s">
        <v>139</v>
      </c>
      <c r="L115" s="5"/>
    </row>
    <row r="116" spans="1:12" ht="41.25" customHeight="1" thickTop="1" thickBot="1" x14ac:dyDescent="0.3">
      <c r="A116" s="62" t="s">
        <v>348</v>
      </c>
      <c r="B116" s="27" t="s">
        <v>18</v>
      </c>
      <c r="C116" s="15">
        <v>324</v>
      </c>
      <c r="D116" s="15">
        <v>9.5</v>
      </c>
      <c r="E116" s="36"/>
      <c r="F116" s="37">
        <v>3</v>
      </c>
      <c r="G116" s="38"/>
      <c r="H116" s="39">
        <v>2.83</v>
      </c>
      <c r="I116" s="55">
        <v>120000</v>
      </c>
      <c r="J116" s="48" t="s">
        <v>224</v>
      </c>
      <c r="K116" s="52" t="s">
        <v>140</v>
      </c>
      <c r="L116" s="5" t="s">
        <v>237</v>
      </c>
    </row>
    <row r="117" spans="1:12" ht="26.25" customHeight="1" thickTop="1" thickBot="1" x14ac:dyDescent="0.3">
      <c r="A117" s="62" t="s">
        <v>349</v>
      </c>
      <c r="B117" s="27" t="s">
        <v>76</v>
      </c>
      <c r="C117" s="15">
        <v>324</v>
      </c>
      <c r="D117" s="15">
        <v>9.5</v>
      </c>
      <c r="E117" s="36"/>
      <c r="F117" s="37">
        <v>2</v>
      </c>
      <c r="G117" s="38">
        <v>23.88</v>
      </c>
      <c r="H117" s="39">
        <v>1.8879999999999999</v>
      </c>
      <c r="I117" s="55">
        <v>120000</v>
      </c>
      <c r="J117" s="48"/>
      <c r="K117" s="52" t="s">
        <v>141</v>
      </c>
      <c r="L117" s="5"/>
    </row>
    <row r="118" spans="1:12" ht="26.25" customHeight="1" thickTop="1" thickBot="1" x14ac:dyDescent="0.3">
      <c r="A118" s="62" t="s">
        <v>350</v>
      </c>
      <c r="B118" s="27" t="s">
        <v>14</v>
      </c>
      <c r="C118" s="15">
        <v>324</v>
      </c>
      <c r="D118" s="15">
        <v>11</v>
      </c>
      <c r="E118" s="36"/>
      <c r="F118" s="37">
        <v>8</v>
      </c>
      <c r="G118" s="38">
        <v>80.930000000000007</v>
      </c>
      <c r="H118" s="39">
        <v>6.2450000000000001</v>
      </c>
      <c r="I118" s="55"/>
      <c r="J118" s="48"/>
      <c r="K118" s="52" t="s">
        <v>245</v>
      </c>
      <c r="L118" s="5"/>
    </row>
    <row r="119" spans="1:12" ht="26.25" customHeight="1" thickTop="1" thickBot="1" x14ac:dyDescent="0.3">
      <c r="A119" s="62" t="s">
        <v>351</v>
      </c>
      <c r="B119" s="27" t="s">
        <v>14</v>
      </c>
      <c r="C119" s="15">
        <v>324</v>
      </c>
      <c r="D119" s="15">
        <v>11</v>
      </c>
      <c r="E119" s="36"/>
      <c r="F119" s="37">
        <v>8</v>
      </c>
      <c r="G119" s="38">
        <v>88.5</v>
      </c>
      <c r="H119" s="39">
        <v>7.8</v>
      </c>
      <c r="I119" s="55"/>
      <c r="J119" s="48"/>
      <c r="K119" s="52" t="s">
        <v>244</v>
      </c>
      <c r="L119" s="5"/>
    </row>
    <row r="120" spans="1:12" ht="26.25" customHeight="1" thickTop="1" thickBot="1" x14ac:dyDescent="0.3">
      <c r="A120" s="62" t="s">
        <v>352</v>
      </c>
      <c r="B120" s="27" t="s">
        <v>6</v>
      </c>
      <c r="C120" s="15">
        <v>325</v>
      </c>
      <c r="D120" s="15">
        <v>7</v>
      </c>
      <c r="E120" s="36" t="s">
        <v>7</v>
      </c>
      <c r="F120" s="37">
        <v>1</v>
      </c>
      <c r="G120" s="40">
        <v>5.6</v>
      </c>
      <c r="H120" s="39">
        <f t="shared" ref="H120:H132" si="6">((C120-D120)*D120*0.02466)*G120/1000</f>
        <v>0.307401696</v>
      </c>
      <c r="I120" s="55">
        <v>65000</v>
      </c>
      <c r="J120" s="54" t="s">
        <v>416</v>
      </c>
      <c r="K120" s="52" t="s">
        <v>142</v>
      </c>
      <c r="L120" s="5" t="s">
        <v>225</v>
      </c>
    </row>
    <row r="121" spans="1:12" ht="26.25" customHeight="1" thickTop="1" thickBot="1" x14ac:dyDescent="0.3">
      <c r="A121" s="62" t="s">
        <v>353</v>
      </c>
      <c r="B121" s="27" t="s">
        <v>6</v>
      </c>
      <c r="C121" s="15">
        <v>325</v>
      </c>
      <c r="D121" s="15">
        <v>8</v>
      </c>
      <c r="E121" s="36"/>
      <c r="F121" s="37">
        <v>1</v>
      </c>
      <c r="G121" s="38">
        <v>4.67</v>
      </c>
      <c r="H121" s="39">
        <f t="shared" si="6"/>
        <v>0.29205133920000004</v>
      </c>
      <c r="I121" s="55">
        <v>85000</v>
      </c>
      <c r="J121" s="48" t="s">
        <v>143</v>
      </c>
      <c r="K121" s="52" t="s">
        <v>39</v>
      </c>
      <c r="L121" s="5" t="s">
        <v>226</v>
      </c>
    </row>
    <row r="122" spans="1:12" ht="26.25" customHeight="1" thickTop="1" thickBot="1" x14ac:dyDescent="0.3">
      <c r="A122" s="62" t="s">
        <v>354</v>
      </c>
      <c r="B122" s="27" t="s">
        <v>6</v>
      </c>
      <c r="C122" s="15">
        <v>325</v>
      </c>
      <c r="D122" s="15">
        <v>8</v>
      </c>
      <c r="E122" s="36" t="s">
        <v>15</v>
      </c>
      <c r="F122" s="37">
        <v>2</v>
      </c>
      <c r="G122" s="38">
        <v>21.33</v>
      </c>
      <c r="H122" s="39">
        <f t="shared" si="6"/>
        <v>1.3339304208</v>
      </c>
      <c r="I122" s="55">
        <v>85000</v>
      </c>
      <c r="J122" s="48" t="s">
        <v>144</v>
      </c>
      <c r="K122" s="52" t="s">
        <v>145</v>
      </c>
      <c r="L122" s="5"/>
    </row>
    <row r="123" spans="1:12" ht="26.25" customHeight="1" thickTop="1" thickBot="1" x14ac:dyDescent="0.3">
      <c r="A123" s="62" t="s">
        <v>355</v>
      </c>
      <c r="B123" s="27" t="s">
        <v>6</v>
      </c>
      <c r="C123" s="15">
        <v>325</v>
      </c>
      <c r="D123" s="15">
        <v>8</v>
      </c>
      <c r="E123" s="36" t="s">
        <v>7</v>
      </c>
      <c r="F123" s="37">
        <v>1</v>
      </c>
      <c r="G123" s="38">
        <v>5.68</v>
      </c>
      <c r="H123" s="39">
        <f t="shared" si="6"/>
        <v>0.35521447680000001</v>
      </c>
      <c r="I123" s="55">
        <v>89000</v>
      </c>
      <c r="J123" s="48">
        <v>5.68</v>
      </c>
      <c r="K123" s="52" t="s">
        <v>132</v>
      </c>
      <c r="L123" s="5"/>
    </row>
    <row r="124" spans="1:12" ht="26.25" customHeight="1" thickTop="1" thickBot="1" x14ac:dyDescent="0.3">
      <c r="A124" s="62" t="s">
        <v>356</v>
      </c>
      <c r="B124" s="27" t="s">
        <v>146</v>
      </c>
      <c r="C124" s="15">
        <v>325</v>
      </c>
      <c r="D124" s="15">
        <v>8</v>
      </c>
      <c r="E124" s="36" t="s">
        <v>15</v>
      </c>
      <c r="F124" s="37">
        <v>125</v>
      </c>
      <c r="G124" s="38">
        <v>1500</v>
      </c>
      <c r="H124" s="39">
        <f t="shared" si="6"/>
        <v>93.806640000000016</v>
      </c>
      <c r="I124" s="55">
        <v>89000</v>
      </c>
      <c r="J124" s="48" t="s">
        <v>221</v>
      </c>
      <c r="K124" s="52" t="s">
        <v>147</v>
      </c>
      <c r="L124" s="5"/>
    </row>
    <row r="125" spans="1:12" ht="26.25" customHeight="1" thickTop="1" thickBot="1" x14ac:dyDescent="0.3">
      <c r="A125" s="62" t="s">
        <v>357</v>
      </c>
      <c r="B125" s="27" t="s">
        <v>146</v>
      </c>
      <c r="C125" s="15">
        <v>325</v>
      </c>
      <c r="D125" s="15">
        <v>8</v>
      </c>
      <c r="E125" s="36" t="s">
        <v>15</v>
      </c>
      <c r="F125" s="37">
        <f>54-35-16</f>
        <v>3</v>
      </c>
      <c r="G125" s="38">
        <f>648-410.82-192</f>
        <v>45.180000000000007</v>
      </c>
      <c r="H125" s="39">
        <f>((C125-D125)*D125*0.02466)*G125/1000</f>
        <v>2.8254559968000006</v>
      </c>
      <c r="I125" s="55">
        <v>89000</v>
      </c>
      <c r="J125" s="48" t="s">
        <v>221</v>
      </c>
      <c r="K125" s="52" t="s">
        <v>147</v>
      </c>
      <c r="L125" s="5"/>
    </row>
    <row r="126" spans="1:12" ht="26.25" customHeight="1" thickTop="1" thickBot="1" x14ac:dyDescent="0.3">
      <c r="A126" s="62" t="s">
        <v>358</v>
      </c>
      <c r="B126" s="27" t="s">
        <v>146</v>
      </c>
      <c r="C126" s="15">
        <v>325</v>
      </c>
      <c r="D126" s="15">
        <v>8</v>
      </c>
      <c r="E126" s="36" t="s">
        <v>15</v>
      </c>
      <c r="F126" s="37"/>
      <c r="G126" s="38"/>
      <c r="H126" s="39">
        <f>40.835-15.125</f>
        <v>25.71</v>
      </c>
      <c r="I126" s="55">
        <v>89000</v>
      </c>
      <c r="J126" s="48" t="s">
        <v>148</v>
      </c>
      <c r="K126" s="52" t="s">
        <v>147</v>
      </c>
      <c r="L126" s="5"/>
    </row>
    <row r="127" spans="1:12" ht="26.25" customHeight="1" thickTop="1" thickBot="1" x14ac:dyDescent="0.3">
      <c r="A127" s="62" t="s">
        <v>359</v>
      </c>
      <c r="B127" s="27" t="s">
        <v>146</v>
      </c>
      <c r="C127" s="15">
        <v>325</v>
      </c>
      <c r="D127" s="15">
        <v>8</v>
      </c>
      <c r="E127" s="36" t="s">
        <v>15</v>
      </c>
      <c r="F127" s="37"/>
      <c r="G127" s="38"/>
      <c r="H127" s="39">
        <v>15.125</v>
      </c>
      <c r="I127" s="55"/>
      <c r="J127" s="48" t="s">
        <v>148</v>
      </c>
      <c r="K127" s="52" t="s">
        <v>147</v>
      </c>
      <c r="L127" s="5"/>
    </row>
    <row r="128" spans="1:12" ht="26.25" customHeight="1" thickTop="1" thickBot="1" x14ac:dyDescent="0.3">
      <c r="A128" s="62" t="s">
        <v>360</v>
      </c>
      <c r="B128" s="27" t="s">
        <v>6</v>
      </c>
      <c r="C128" s="15">
        <v>325</v>
      </c>
      <c r="D128" s="15">
        <v>9</v>
      </c>
      <c r="E128" s="36" t="s">
        <v>7</v>
      </c>
      <c r="F128" s="37">
        <v>1</v>
      </c>
      <c r="G128" s="38">
        <v>4.21</v>
      </c>
      <c r="H128" s="39">
        <f t="shared" si="6"/>
        <v>0.2952600984</v>
      </c>
      <c r="I128" s="55">
        <v>85000</v>
      </c>
      <c r="J128" s="48">
        <v>4.21</v>
      </c>
      <c r="K128" s="52" t="s">
        <v>149</v>
      </c>
      <c r="L128" s="5"/>
    </row>
    <row r="129" spans="1:12" ht="26.25" customHeight="1" thickTop="1" thickBot="1" x14ac:dyDescent="0.3">
      <c r="A129" s="62" t="s">
        <v>361</v>
      </c>
      <c r="B129" s="27" t="s">
        <v>6</v>
      </c>
      <c r="C129" s="15">
        <v>325</v>
      </c>
      <c r="D129" s="15">
        <v>9</v>
      </c>
      <c r="E129" s="36" t="s">
        <v>15</v>
      </c>
      <c r="F129" s="37">
        <v>8</v>
      </c>
      <c r="G129" s="38">
        <v>88.34</v>
      </c>
      <c r="H129" s="39">
        <f t="shared" si="6"/>
        <v>6.1955527536000012</v>
      </c>
      <c r="I129" s="55">
        <v>85000</v>
      </c>
      <c r="J129" s="48" t="s">
        <v>150</v>
      </c>
      <c r="K129" s="52" t="s">
        <v>151</v>
      </c>
      <c r="L129" s="5"/>
    </row>
    <row r="130" spans="1:12" ht="26.25" customHeight="1" thickTop="1" thickBot="1" x14ac:dyDescent="0.3">
      <c r="A130" s="62" t="s">
        <v>362</v>
      </c>
      <c r="B130" s="27" t="s">
        <v>6</v>
      </c>
      <c r="C130" s="15">
        <v>325</v>
      </c>
      <c r="D130" s="15">
        <v>10</v>
      </c>
      <c r="E130" s="36" t="s">
        <v>7</v>
      </c>
      <c r="F130" s="37">
        <v>1</v>
      </c>
      <c r="G130" s="38">
        <v>10.44</v>
      </c>
      <c r="H130" s="39">
        <f t="shared" si="6"/>
        <v>0.81096875999999996</v>
      </c>
      <c r="I130" s="55">
        <v>95000</v>
      </c>
      <c r="J130" s="48">
        <v>10.44</v>
      </c>
      <c r="K130" s="52" t="s">
        <v>10</v>
      </c>
      <c r="L130" s="5"/>
    </row>
    <row r="131" spans="1:12" ht="26.25" customHeight="1" thickTop="1" thickBot="1" x14ac:dyDescent="0.3">
      <c r="A131" s="62" t="s">
        <v>363</v>
      </c>
      <c r="B131" s="27" t="s">
        <v>6</v>
      </c>
      <c r="C131" s="15">
        <v>325</v>
      </c>
      <c r="D131" s="15">
        <v>10</v>
      </c>
      <c r="E131" s="36" t="s">
        <v>7</v>
      </c>
      <c r="F131" s="37">
        <v>1</v>
      </c>
      <c r="G131" s="38">
        <v>4.3499999999999996</v>
      </c>
      <c r="H131" s="39">
        <f t="shared" si="6"/>
        <v>0.33790364999999994</v>
      </c>
      <c r="I131" s="55">
        <v>85000</v>
      </c>
      <c r="J131" s="48">
        <v>4.3499999999999996</v>
      </c>
      <c r="K131" s="52" t="s">
        <v>149</v>
      </c>
      <c r="L131" s="5"/>
    </row>
    <row r="132" spans="1:12" ht="42.75" customHeight="1" thickTop="1" thickBot="1" x14ac:dyDescent="0.3">
      <c r="A132" s="62" t="s">
        <v>364</v>
      </c>
      <c r="B132" s="27" t="s">
        <v>6</v>
      </c>
      <c r="C132" s="15">
        <v>325</v>
      </c>
      <c r="D132" s="15">
        <v>12</v>
      </c>
      <c r="E132" s="36" t="s">
        <v>15</v>
      </c>
      <c r="F132" s="37">
        <v>15</v>
      </c>
      <c r="G132" s="38">
        <v>171.13</v>
      </c>
      <c r="H132" s="39">
        <f t="shared" si="6"/>
        <v>15.850567144800001</v>
      </c>
      <c r="I132" s="55">
        <v>87000</v>
      </c>
      <c r="J132" s="48" t="s">
        <v>152</v>
      </c>
      <c r="K132" s="52" t="s">
        <v>153</v>
      </c>
      <c r="L132" s="5"/>
    </row>
    <row r="133" spans="1:12" ht="26.25" customHeight="1" thickTop="1" thickBot="1" x14ac:dyDescent="0.3">
      <c r="A133" s="62" t="s">
        <v>365</v>
      </c>
      <c r="B133" s="27" t="s">
        <v>6</v>
      </c>
      <c r="C133" s="15">
        <v>325</v>
      </c>
      <c r="D133" s="15">
        <v>12</v>
      </c>
      <c r="E133" s="36" t="s">
        <v>15</v>
      </c>
      <c r="F133" s="37">
        <v>8</v>
      </c>
      <c r="G133" s="38">
        <v>77.11</v>
      </c>
      <c r="H133" s="39">
        <f>((C133-D133)*D133*0.02466)*G133/1000</f>
        <v>7.1421564456000004</v>
      </c>
      <c r="I133" s="55">
        <v>87000</v>
      </c>
      <c r="J133" s="48" t="s">
        <v>217</v>
      </c>
      <c r="K133" s="52" t="s">
        <v>154</v>
      </c>
      <c r="L133" s="5"/>
    </row>
    <row r="134" spans="1:12" ht="67.5" customHeight="1" thickTop="1" thickBot="1" x14ac:dyDescent="0.3">
      <c r="A134" s="62" t="s">
        <v>366</v>
      </c>
      <c r="B134" s="27" t="s">
        <v>18</v>
      </c>
      <c r="C134" s="15">
        <v>324</v>
      </c>
      <c r="D134" s="15">
        <v>14</v>
      </c>
      <c r="E134" s="36" t="s">
        <v>15</v>
      </c>
      <c r="F134" s="37">
        <v>47</v>
      </c>
      <c r="G134" s="38"/>
      <c r="H134" s="39">
        <v>58.317999999999998</v>
      </c>
      <c r="I134" s="55">
        <v>125000</v>
      </c>
      <c r="J134" s="48" t="s">
        <v>155</v>
      </c>
      <c r="K134" s="53" t="s">
        <v>156</v>
      </c>
      <c r="L134" s="25" t="s">
        <v>227</v>
      </c>
    </row>
    <row r="135" spans="1:12" ht="26.25" customHeight="1" thickTop="1" thickBot="1" x14ac:dyDescent="0.3">
      <c r="A135" s="62" t="s">
        <v>367</v>
      </c>
      <c r="B135" s="27" t="s">
        <v>6</v>
      </c>
      <c r="C135" s="15">
        <v>325</v>
      </c>
      <c r="D135" s="15">
        <v>18</v>
      </c>
      <c r="E135" s="36" t="s">
        <v>7</v>
      </c>
      <c r="F135" s="37">
        <v>1</v>
      </c>
      <c r="G135" s="38">
        <v>4.1500000000000004</v>
      </c>
      <c r="H135" s="39">
        <f>((C135-D135)*D135*0.02466)*G135/1000</f>
        <v>0.56552531400000006</v>
      </c>
      <c r="I135" s="55">
        <v>85000</v>
      </c>
      <c r="J135" s="48">
        <v>4.1500000000000004</v>
      </c>
      <c r="K135" s="52" t="s">
        <v>157</v>
      </c>
      <c r="L135" s="5" t="s">
        <v>225</v>
      </c>
    </row>
    <row r="136" spans="1:12" ht="26.25" customHeight="1" thickTop="1" thickBot="1" x14ac:dyDescent="0.3">
      <c r="A136" s="62" t="s">
        <v>368</v>
      </c>
      <c r="B136" s="27" t="s">
        <v>6</v>
      </c>
      <c r="C136" s="15">
        <v>325</v>
      </c>
      <c r="D136" s="15">
        <v>18</v>
      </c>
      <c r="E136" s="36" t="s">
        <v>7</v>
      </c>
      <c r="F136" s="37">
        <v>3</v>
      </c>
      <c r="G136" s="38">
        <v>34.299999999999997</v>
      </c>
      <c r="H136" s="39">
        <f>((C136-D136)*D136*0.02466)*G136/1000</f>
        <v>4.6741007879999996</v>
      </c>
      <c r="I136" s="55">
        <v>105000</v>
      </c>
      <c r="J136" s="48" t="s">
        <v>158</v>
      </c>
      <c r="K136" s="52" t="s">
        <v>159</v>
      </c>
      <c r="L136" s="5" t="s">
        <v>225</v>
      </c>
    </row>
    <row r="137" spans="1:12" ht="26.25" customHeight="1" thickTop="1" thickBot="1" x14ac:dyDescent="0.3">
      <c r="A137" s="62" t="s">
        <v>369</v>
      </c>
      <c r="B137" s="27" t="s">
        <v>6</v>
      </c>
      <c r="C137" s="15">
        <v>339</v>
      </c>
      <c r="D137" s="15">
        <v>13</v>
      </c>
      <c r="E137" s="36" t="s">
        <v>7</v>
      </c>
      <c r="F137" s="37">
        <v>1</v>
      </c>
      <c r="G137" s="38"/>
      <c r="H137" s="39">
        <v>1</v>
      </c>
      <c r="I137" s="55">
        <v>90000</v>
      </c>
      <c r="J137" s="48">
        <v>10.220000000000001</v>
      </c>
      <c r="K137" s="52" t="s">
        <v>160</v>
      </c>
      <c r="L137" s="5" t="s">
        <v>228</v>
      </c>
    </row>
    <row r="138" spans="1:12" ht="26.25" customHeight="1" thickTop="1" thickBot="1" x14ac:dyDescent="0.3">
      <c r="A138" s="62" t="s">
        <v>370</v>
      </c>
      <c r="B138" s="27" t="s">
        <v>6</v>
      </c>
      <c r="C138" s="15">
        <v>325</v>
      </c>
      <c r="D138" s="15">
        <v>20</v>
      </c>
      <c r="E138" s="36" t="s">
        <v>7</v>
      </c>
      <c r="F138" s="37">
        <v>2</v>
      </c>
      <c r="G138" s="38">
        <v>23.38</v>
      </c>
      <c r="H138" s="39">
        <f>((C138-D138)*D138*0.02466)*G138/1000</f>
        <v>3.5169598800000004</v>
      </c>
      <c r="I138" s="55">
        <v>107000</v>
      </c>
      <c r="J138" s="48" t="s">
        <v>161</v>
      </c>
      <c r="K138" s="52" t="s">
        <v>162</v>
      </c>
      <c r="L138" s="5" t="s">
        <v>229</v>
      </c>
    </row>
    <row r="139" spans="1:12" ht="26.25" customHeight="1" thickTop="1" thickBot="1" x14ac:dyDescent="0.3">
      <c r="A139" s="62" t="s">
        <v>371</v>
      </c>
      <c r="B139" s="27" t="s">
        <v>6</v>
      </c>
      <c r="C139" s="15">
        <v>377</v>
      </c>
      <c r="D139" s="15">
        <v>9</v>
      </c>
      <c r="E139" s="36" t="s">
        <v>7</v>
      </c>
      <c r="F139" s="37">
        <v>1</v>
      </c>
      <c r="G139" s="38">
        <v>11.66</v>
      </c>
      <c r="H139" s="39">
        <f>((C139-D139)*D139*0.02466)*G139/1000</f>
        <v>0.9523179072000002</v>
      </c>
      <c r="I139" s="55">
        <v>105000</v>
      </c>
      <c r="J139" s="48">
        <v>11.66</v>
      </c>
      <c r="K139" s="53" t="s">
        <v>56</v>
      </c>
      <c r="L139" s="63"/>
    </row>
    <row r="140" spans="1:12" ht="26.25" customHeight="1" thickTop="1" thickBot="1" x14ac:dyDescent="0.3">
      <c r="A140" s="62" t="s">
        <v>372</v>
      </c>
      <c r="B140" s="27" t="s">
        <v>6</v>
      </c>
      <c r="C140" s="15">
        <v>377</v>
      </c>
      <c r="D140" s="15">
        <v>10</v>
      </c>
      <c r="E140" s="36" t="s">
        <v>15</v>
      </c>
      <c r="F140" s="37">
        <v>1</v>
      </c>
      <c r="G140" s="38">
        <v>11.67</v>
      </c>
      <c r="H140" s="39">
        <f>((C140-D140)*D140*0.02466)*G140/1000</f>
        <v>1.056160674</v>
      </c>
      <c r="I140" s="55">
        <v>95000</v>
      </c>
      <c r="J140" s="48">
        <v>11.67</v>
      </c>
      <c r="K140" s="52" t="s">
        <v>163</v>
      </c>
      <c r="L140" s="5"/>
    </row>
    <row r="141" spans="1:12" ht="49.5" customHeight="1" thickTop="1" thickBot="1" x14ac:dyDescent="0.3">
      <c r="A141" s="62" t="s">
        <v>373</v>
      </c>
      <c r="B141" s="27" t="s">
        <v>6</v>
      </c>
      <c r="C141" s="15">
        <v>377</v>
      </c>
      <c r="D141" s="15">
        <v>10</v>
      </c>
      <c r="E141" s="36" t="s">
        <v>15</v>
      </c>
      <c r="F141" s="37">
        <v>16</v>
      </c>
      <c r="G141" s="38">
        <v>179.33</v>
      </c>
      <c r="H141" s="39">
        <f>((C141-D141)*D141*0.02466)*G141/1000</f>
        <v>16.229759526000002</v>
      </c>
      <c r="I141" s="55">
        <v>95000</v>
      </c>
      <c r="J141" s="48" t="s">
        <v>218</v>
      </c>
      <c r="K141" s="52" t="s">
        <v>163</v>
      </c>
      <c r="L141" s="5"/>
    </row>
    <row r="142" spans="1:12" ht="64.5" customHeight="1" thickTop="1" thickBot="1" x14ac:dyDescent="0.3">
      <c r="A142" s="62" t="s">
        <v>374</v>
      </c>
      <c r="B142" s="27" t="s">
        <v>6</v>
      </c>
      <c r="C142" s="15">
        <v>377</v>
      </c>
      <c r="D142" s="15">
        <v>12</v>
      </c>
      <c r="E142" s="36" t="s">
        <v>15</v>
      </c>
      <c r="F142" s="37">
        <v>17</v>
      </c>
      <c r="G142" s="38">
        <v>193.33</v>
      </c>
      <c r="H142" s="39">
        <v>20.882999999999999</v>
      </c>
      <c r="I142" s="55">
        <v>95000</v>
      </c>
      <c r="J142" s="48" t="s">
        <v>219</v>
      </c>
      <c r="K142" s="52" t="s">
        <v>164</v>
      </c>
      <c r="L142" s="63"/>
    </row>
    <row r="143" spans="1:12" ht="39" customHeight="1" thickTop="1" thickBot="1" x14ac:dyDescent="0.3">
      <c r="A143" s="62" t="s">
        <v>375</v>
      </c>
      <c r="B143" s="27" t="s">
        <v>6</v>
      </c>
      <c r="C143" s="15">
        <v>377</v>
      </c>
      <c r="D143" s="15">
        <v>12</v>
      </c>
      <c r="E143" s="36" t="s">
        <v>15</v>
      </c>
      <c r="F143" s="37">
        <v>13</v>
      </c>
      <c r="G143" s="38">
        <v>151.69</v>
      </c>
      <c r="H143" s="39">
        <f>((C143-D143)*D143*0.02466)*G143/1000</f>
        <v>16.384158252000002</v>
      </c>
      <c r="I143" s="55">
        <v>95000</v>
      </c>
      <c r="J143" s="54" t="s">
        <v>165</v>
      </c>
      <c r="K143" s="52" t="s">
        <v>166</v>
      </c>
      <c r="L143" s="5"/>
    </row>
    <row r="144" spans="1:12" ht="56.25" customHeight="1" thickTop="1" thickBot="1" x14ac:dyDescent="0.3">
      <c r="A144" s="62" t="s">
        <v>376</v>
      </c>
      <c r="B144" s="27" t="s">
        <v>6</v>
      </c>
      <c r="C144" s="15">
        <v>377</v>
      </c>
      <c r="D144" s="15">
        <v>12</v>
      </c>
      <c r="E144" s="36" t="s">
        <v>15</v>
      </c>
      <c r="F144" s="37">
        <v>17</v>
      </c>
      <c r="G144" s="38">
        <v>189.58</v>
      </c>
      <c r="H144" s="39">
        <v>20.481000000000002</v>
      </c>
      <c r="I144" s="55">
        <v>95000</v>
      </c>
      <c r="J144" s="48" t="s">
        <v>220</v>
      </c>
      <c r="K144" s="52" t="s">
        <v>164</v>
      </c>
      <c r="L144" s="5"/>
    </row>
    <row r="145" spans="1:12" ht="26.25" customHeight="1" thickTop="1" thickBot="1" x14ac:dyDescent="0.3">
      <c r="A145" s="62" t="s">
        <v>377</v>
      </c>
      <c r="B145" s="27" t="s">
        <v>14</v>
      </c>
      <c r="C145" s="15">
        <v>426</v>
      </c>
      <c r="D145" s="15"/>
      <c r="E145" s="36"/>
      <c r="F145" s="37">
        <v>2</v>
      </c>
      <c r="G145" s="41"/>
      <c r="H145" s="39">
        <v>1.84</v>
      </c>
      <c r="I145" s="55"/>
      <c r="J145" s="48"/>
      <c r="K145" s="52"/>
      <c r="L145" s="5"/>
    </row>
    <row r="146" spans="1:12" ht="26.25" customHeight="1" thickTop="1" thickBot="1" x14ac:dyDescent="0.3">
      <c r="A146" s="62" t="s">
        <v>378</v>
      </c>
      <c r="B146" s="27" t="s">
        <v>6</v>
      </c>
      <c r="C146" s="15">
        <v>426</v>
      </c>
      <c r="D146" s="15">
        <v>9</v>
      </c>
      <c r="E146" s="36" t="s">
        <v>7</v>
      </c>
      <c r="F146" s="37">
        <v>1</v>
      </c>
      <c r="G146" s="41">
        <v>9.0399999999999991</v>
      </c>
      <c r="H146" s="39">
        <f>((C146-D146)*D146*0.02466)*G146/1000</f>
        <v>0.83664277919999996</v>
      </c>
      <c r="I146" s="55">
        <v>110000</v>
      </c>
      <c r="J146" s="48">
        <v>9.0399999999999991</v>
      </c>
      <c r="K146" s="52" t="s">
        <v>169</v>
      </c>
      <c r="L146" s="5" t="s">
        <v>225</v>
      </c>
    </row>
    <row r="147" spans="1:12" ht="26.25" customHeight="1" thickTop="1" thickBot="1" x14ac:dyDescent="0.3">
      <c r="A147" s="62" t="s">
        <v>379</v>
      </c>
      <c r="B147" s="27" t="s">
        <v>6</v>
      </c>
      <c r="C147" s="15">
        <v>426</v>
      </c>
      <c r="D147" s="15">
        <v>9</v>
      </c>
      <c r="E147" s="36" t="s">
        <v>7</v>
      </c>
      <c r="F147" s="37">
        <v>4</v>
      </c>
      <c r="G147" s="41">
        <v>47.62</v>
      </c>
      <c r="H147" s="39">
        <f>((C147-D147)*D147*0.02466)*G147/1000</f>
        <v>4.4071824275999996</v>
      </c>
      <c r="I147" s="55">
        <v>95000</v>
      </c>
      <c r="J147" s="48" t="s">
        <v>231</v>
      </c>
      <c r="K147" s="53" t="s">
        <v>232</v>
      </c>
      <c r="L147" s="63"/>
    </row>
    <row r="148" spans="1:12" ht="26.25" customHeight="1" thickTop="1" thickBot="1" x14ac:dyDescent="0.3">
      <c r="A148" s="62" t="s">
        <v>380</v>
      </c>
      <c r="B148" s="27" t="s">
        <v>6</v>
      </c>
      <c r="C148" s="15">
        <v>426</v>
      </c>
      <c r="D148" s="15">
        <v>10</v>
      </c>
      <c r="E148" s="36" t="s">
        <v>15</v>
      </c>
      <c r="F148" s="37">
        <v>8</v>
      </c>
      <c r="G148" s="41">
        <v>93.44</v>
      </c>
      <c r="H148" s="39">
        <f>((C148-D148)*D148*0.02466)*G148/1000</f>
        <v>9.5855984640000003</v>
      </c>
      <c r="I148" s="55">
        <v>95000</v>
      </c>
      <c r="J148" s="48" t="s">
        <v>167</v>
      </c>
      <c r="K148" s="52" t="s">
        <v>168</v>
      </c>
      <c r="L148" s="5"/>
    </row>
    <row r="149" spans="1:12" ht="26.25" customHeight="1" thickTop="1" thickBot="1" x14ac:dyDescent="0.3">
      <c r="A149" s="62" t="s">
        <v>381</v>
      </c>
      <c r="B149" s="27" t="s">
        <v>6</v>
      </c>
      <c r="C149" s="15">
        <v>426</v>
      </c>
      <c r="D149" s="15">
        <v>10</v>
      </c>
      <c r="E149" s="36"/>
      <c r="F149" s="37">
        <v>2</v>
      </c>
      <c r="G149" s="41">
        <v>0.86</v>
      </c>
      <c r="H149" s="39">
        <f>((C149-D149)*D149*0.02466)*G149/1000</f>
        <v>8.8223615999999991E-2</v>
      </c>
      <c r="I149" s="55">
        <v>50000</v>
      </c>
      <c r="J149" s="48" t="s">
        <v>170</v>
      </c>
      <c r="K149" s="52" t="s">
        <v>171</v>
      </c>
      <c r="L149" s="5"/>
    </row>
    <row r="150" spans="1:12" ht="42" customHeight="1" thickTop="1" thickBot="1" x14ac:dyDescent="0.3">
      <c r="A150" s="62" t="s">
        <v>382</v>
      </c>
      <c r="B150" s="27" t="s">
        <v>6</v>
      </c>
      <c r="C150" s="15">
        <v>426</v>
      </c>
      <c r="D150" s="15">
        <v>11</v>
      </c>
      <c r="E150" s="36" t="s">
        <v>15</v>
      </c>
      <c r="F150" s="37">
        <v>12</v>
      </c>
      <c r="G150" s="38">
        <v>135.71</v>
      </c>
      <c r="H150" s="39">
        <f t="shared" ref="H150:H155" si="7">((C150-D150)*D150*0.02466)*G150/1000</f>
        <v>15.277268259000003</v>
      </c>
      <c r="I150" s="55">
        <v>95000</v>
      </c>
      <c r="J150" s="48" t="s">
        <v>172</v>
      </c>
      <c r="K150" s="52" t="s">
        <v>173</v>
      </c>
      <c r="L150" s="5"/>
    </row>
    <row r="151" spans="1:12" ht="26.25" customHeight="1" thickTop="1" thickBot="1" x14ac:dyDescent="0.3">
      <c r="A151" s="62" t="s">
        <v>383</v>
      </c>
      <c r="B151" s="27" t="s">
        <v>6</v>
      </c>
      <c r="C151" s="15">
        <v>426</v>
      </c>
      <c r="D151" s="15">
        <v>12</v>
      </c>
      <c r="E151" s="36" t="s">
        <v>15</v>
      </c>
      <c r="F151" s="37">
        <v>3</v>
      </c>
      <c r="G151" s="38">
        <v>31.6</v>
      </c>
      <c r="H151" s="39">
        <f t="shared" si="7"/>
        <v>3.8713438080000002</v>
      </c>
      <c r="I151" s="55">
        <v>95000</v>
      </c>
      <c r="J151" s="48" t="s">
        <v>174</v>
      </c>
      <c r="K151" s="52" t="s">
        <v>175</v>
      </c>
      <c r="L151" s="5"/>
    </row>
    <row r="152" spans="1:12" ht="26.25" customHeight="1" thickTop="1" thickBot="1" x14ac:dyDescent="0.3">
      <c r="A152" s="62" t="s">
        <v>384</v>
      </c>
      <c r="B152" s="27" t="s">
        <v>6</v>
      </c>
      <c r="C152" s="15">
        <v>426</v>
      </c>
      <c r="D152" s="15">
        <v>12</v>
      </c>
      <c r="E152" s="36" t="s">
        <v>15</v>
      </c>
      <c r="F152" s="37">
        <v>2</v>
      </c>
      <c r="G152" s="38">
        <v>21.35</v>
      </c>
      <c r="H152" s="39">
        <f t="shared" si="7"/>
        <v>2.6156072880000001</v>
      </c>
      <c r="I152" s="55">
        <v>95000</v>
      </c>
      <c r="J152" s="48" t="s">
        <v>176</v>
      </c>
      <c r="K152" s="52" t="s">
        <v>177</v>
      </c>
      <c r="L152" s="5"/>
    </row>
    <row r="153" spans="1:12" ht="26.25" customHeight="1" thickTop="1" thickBot="1" x14ac:dyDescent="0.3">
      <c r="A153" s="62" t="s">
        <v>385</v>
      </c>
      <c r="B153" s="27" t="s">
        <v>6</v>
      </c>
      <c r="C153" s="15">
        <v>426</v>
      </c>
      <c r="D153" s="15">
        <v>13</v>
      </c>
      <c r="E153" s="36" t="s">
        <v>7</v>
      </c>
      <c r="F153" s="37">
        <v>1</v>
      </c>
      <c r="G153" s="38">
        <v>12.02</v>
      </c>
      <c r="H153" s="39">
        <f t="shared" si="7"/>
        <v>1.5914424707999999</v>
      </c>
      <c r="I153" s="55">
        <v>85000</v>
      </c>
      <c r="J153" s="48">
        <v>12.02</v>
      </c>
      <c r="K153" s="52" t="s">
        <v>178</v>
      </c>
      <c r="L153" s="5"/>
    </row>
    <row r="154" spans="1:12" ht="26.25" customHeight="1" thickTop="1" thickBot="1" x14ac:dyDescent="0.3">
      <c r="A154" s="62" t="s">
        <v>386</v>
      </c>
      <c r="B154" s="27" t="s">
        <v>6</v>
      </c>
      <c r="C154" s="15">
        <v>426</v>
      </c>
      <c r="D154" s="15">
        <v>16</v>
      </c>
      <c r="E154" s="36" t="s">
        <v>7</v>
      </c>
      <c r="F154" s="37">
        <v>1</v>
      </c>
      <c r="G154" s="38">
        <v>8.09</v>
      </c>
      <c r="H154" s="39">
        <f t="shared" si="7"/>
        <v>1.308716064</v>
      </c>
      <c r="I154" s="55">
        <v>60000</v>
      </c>
      <c r="J154" s="48">
        <v>8.09</v>
      </c>
      <c r="K154" s="52" t="s">
        <v>179</v>
      </c>
      <c r="L154" s="5"/>
    </row>
    <row r="155" spans="1:12" ht="26.25" customHeight="1" thickTop="1" thickBot="1" x14ac:dyDescent="0.3">
      <c r="A155" s="62" t="s">
        <v>387</v>
      </c>
      <c r="B155" s="27" t="s">
        <v>6</v>
      </c>
      <c r="C155" s="15">
        <v>430</v>
      </c>
      <c r="D155" s="15">
        <v>15</v>
      </c>
      <c r="E155" s="36" t="s">
        <v>7</v>
      </c>
      <c r="F155" s="37">
        <v>1</v>
      </c>
      <c r="G155" s="40">
        <v>7.29</v>
      </c>
      <c r="H155" s="39">
        <f t="shared" si="7"/>
        <v>1.1190769649999999</v>
      </c>
      <c r="I155" s="55">
        <v>90000</v>
      </c>
      <c r="J155" s="48">
        <v>7.29</v>
      </c>
      <c r="K155" s="52" t="s">
        <v>180</v>
      </c>
      <c r="L155" s="5"/>
    </row>
    <row r="156" spans="1:12" ht="26.25" customHeight="1" thickTop="1" thickBot="1" x14ac:dyDescent="0.3">
      <c r="A156" s="62" t="s">
        <v>388</v>
      </c>
      <c r="B156" s="27" t="s">
        <v>6</v>
      </c>
      <c r="C156" s="15">
        <v>530</v>
      </c>
      <c r="D156" s="15">
        <v>8</v>
      </c>
      <c r="E156" s="36" t="s">
        <v>7</v>
      </c>
      <c r="F156" s="37">
        <v>1</v>
      </c>
      <c r="G156" s="38">
        <v>9.0299999999999994</v>
      </c>
      <c r="H156" s="39">
        <f>((C156-D156)*D156*0.02466)*G156/1000*1.01</f>
        <v>0.93920995324800005</v>
      </c>
      <c r="I156" s="55">
        <v>77000</v>
      </c>
      <c r="J156" s="48">
        <v>9.0299999999999994</v>
      </c>
      <c r="K156" s="52" t="s">
        <v>181</v>
      </c>
      <c r="L156" s="5"/>
    </row>
    <row r="157" spans="1:12" ht="26.25" customHeight="1" thickTop="1" thickBot="1" x14ac:dyDescent="0.3">
      <c r="A157" s="62" t="s">
        <v>389</v>
      </c>
      <c r="B157" s="27" t="s">
        <v>6</v>
      </c>
      <c r="C157" s="15">
        <v>530</v>
      </c>
      <c r="D157" s="15">
        <v>10</v>
      </c>
      <c r="E157" s="36" t="s">
        <v>7</v>
      </c>
      <c r="F157" s="37">
        <v>1</v>
      </c>
      <c r="G157" s="40">
        <v>9.0500000000000007</v>
      </c>
      <c r="H157" s="39">
        <f t="shared" ref="H157:H159" si="8">((C157-D157)*D157*0.02466)*G157/1000</f>
        <v>1.1604996000000001</v>
      </c>
      <c r="I157" s="55">
        <v>87000</v>
      </c>
      <c r="J157" s="48">
        <v>9.0500000000000007</v>
      </c>
      <c r="K157" s="52" t="s">
        <v>182</v>
      </c>
      <c r="L157" s="5"/>
    </row>
    <row r="158" spans="1:12" ht="26.25" customHeight="1" thickTop="1" thickBot="1" x14ac:dyDescent="0.3">
      <c r="A158" s="62" t="s">
        <v>390</v>
      </c>
      <c r="B158" s="27" t="s">
        <v>6</v>
      </c>
      <c r="C158" s="15">
        <v>530</v>
      </c>
      <c r="D158" s="15">
        <v>12</v>
      </c>
      <c r="E158" s="36" t="s">
        <v>7</v>
      </c>
      <c r="F158" s="37">
        <v>1</v>
      </c>
      <c r="G158" s="40">
        <v>12.05</v>
      </c>
      <c r="H158" s="39">
        <f t="shared" si="8"/>
        <v>1.8471030480000001</v>
      </c>
      <c r="I158" s="55">
        <v>95000</v>
      </c>
      <c r="J158" s="48">
        <v>12.05</v>
      </c>
      <c r="K158" s="52" t="s">
        <v>183</v>
      </c>
      <c r="L158" s="25" t="s">
        <v>230</v>
      </c>
    </row>
    <row r="159" spans="1:12" ht="26.25" customHeight="1" thickTop="1" thickBot="1" x14ac:dyDescent="0.3">
      <c r="A159" s="62" t="s">
        <v>391</v>
      </c>
      <c r="B159" s="27" t="s">
        <v>6</v>
      </c>
      <c r="C159" s="15">
        <v>530</v>
      </c>
      <c r="D159" s="15">
        <v>12</v>
      </c>
      <c r="E159" s="36" t="s">
        <v>15</v>
      </c>
      <c r="F159" s="37">
        <v>1</v>
      </c>
      <c r="G159" s="40">
        <v>10.8</v>
      </c>
      <c r="H159" s="39">
        <f t="shared" si="8"/>
        <v>1.6554948480000002</v>
      </c>
      <c r="I159" s="55">
        <v>95000</v>
      </c>
      <c r="J159" s="48">
        <v>10.8</v>
      </c>
      <c r="K159" s="52" t="s">
        <v>184</v>
      </c>
      <c r="L159" s="5" t="s">
        <v>225</v>
      </c>
    </row>
    <row r="160" spans="1:12" ht="26.25" customHeight="1" thickTop="1" thickBot="1" x14ac:dyDescent="0.3">
      <c r="A160" s="62" t="s">
        <v>392</v>
      </c>
      <c r="B160" s="28" t="s">
        <v>185</v>
      </c>
      <c r="C160" s="15">
        <v>820</v>
      </c>
      <c r="D160" s="15">
        <v>10</v>
      </c>
      <c r="E160" s="36" t="s">
        <v>7</v>
      </c>
      <c r="F160" s="37">
        <v>1</v>
      </c>
      <c r="G160" s="38">
        <v>1.9400000000000008</v>
      </c>
      <c r="H160" s="39">
        <f t="shared" ref="H160:H165" si="9">((C160-D160)*D160*0.02466)*G160/1000*1.01</f>
        <v>0.39138231240000021</v>
      </c>
      <c r="I160" s="55">
        <v>45000</v>
      </c>
      <c r="J160" s="48">
        <v>1.94</v>
      </c>
      <c r="K160" s="52" t="s">
        <v>186</v>
      </c>
      <c r="L160" s="5"/>
    </row>
    <row r="161" spans="1:12" ht="26.25" customHeight="1" thickTop="1" thickBot="1" x14ac:dyDescent="0.3">
      <c r="A161" s="62" t="s">
        <v>393</v>
      </c>
      <c r="B161" s="68" t="s">
        <v>6</v>
      </c>
      <c r="C161" s="69">
        <v>820</v>
      </c>
      <c r="D161" s="69">
        <v>38.700000000000003</v>
      </c>
      <c r="E161" s="70" t="s">
        <v>15</v>
      </c>
      <c r="F161" s="71">
        <v>1</v>
      </c>
      <c r="G161" s="72">
        <v>12.17</v>
      </c>
      <c r="H161" s="73">
        <f>((C161-D161)*D161*0.02466)*G161/1000*1.01</f>
        <v>9.1650283691218206</v>
      </c>
      <c r="I161" s="55">
        <v>140000</v>
      </c>
      <c r="J161" s="74">
        <v>12.17</v>
      </c>
      <c r="K161" s="75" t="s">
        <v>187</v>
      </c>
      <c r="L161" s="76"/>
    </row>
    <row r="162" spans="1:12" ht="26.25" customHeight="1" thickTop="1" thickBot="1" x14ac:dyDescent="0.3">
      <c r="A162" s="62" t="s">
        <v>394</v>
      </c>
      <c r="B162" s="68" t="s">
        <v>6</v>
      </c>
      <c r="C162" s="69">
        <v>820</v>
      </c>
      <c r="D162" s="69">
        <v>38.700000000000003</v>
      </c>
      <c r="E162" s="70" t="s">
        <v>15</v>
      </c>
      <c r="F162" s="71">
        <v>1</v>
      </c>
      <c r="G162" s="72">
        <v>12.18</v>
      </c>
      <c r="H162" s="73">
        <f>((C162-D162)*D162*0.02466)*G162/1000*1.01</f>
        <v>9.1725592059082821</v>
      </c>
      <c r="I162" s="55">
        <v>140000</v>
      </c>
      <c r="J162" s="74">
        <v>12.18</v>
      </c>
      <c r="K162" s="75" t="s">
        <v>187</v>
      </c>
      <c r="L162" s="76"/>
    </row>
    <row r="163" spans="1:12" ht="26.25" customHeight="1" thickTop="1" thickBot="1" x14ac:dyDescent="0.3">
      <c r="A163" s="62" t="s">
        <v>395</v>
      </c>
      <c r="B163" s="27" t="s">
        <v>6</v>
      </c>
      <c r="C163" s="15">
        <v>1020</v>
      </c>
      <c r="D163" s="15">
        <v>12</v>
      </c>
      <c r="E163" s="36" t="s">
        <v>7</v>
      </c>
      <c r="F163" s="37">
        <v>5</v>
      </c>
      <c r="G163" s="38">
        <v>58.57</v>
      </c>
      <c r="H163" s="39">
        <f>((C163-D163)*D163*0.02466)*G163/1000*1.01</f>
        <v>17.645397581952004</v>
      </c>
      <c r="I163" s="55">
        <v>99000</v>
      </c>
      <c r="J163" s="48" t="s">
        <v>188</v>
      </c>
      <c r="K163" s="52" t="s">
        <v>189</v>
      </c>
      <c r="L163" s="5"/>
    </row>
    <row r="164" spans="1:12" ht="26.25" customHeight="1" thickTop="1" thickBot="1" x14ac:dyDescent="0.3">
      <c r="A164" s="62" t="s">
        <v>396</v>
      </c>
      <c r="B164" s="27" t="s">
        <v>6</v>
      </c>
      <c r="C164" s="15">
        <v>1020</v>
      </c>
      <c r="D164" s="15">
        <v>12</v>
      </c>
      <c r="E164" s="36" t="s">
        <v>7</v>
      </c>
      <c r="F164" s="37">
        <v>4</v>
      </c>
      <c r="G164" s="38">
        <v>46.58</v>
      </c>
      <c r="H164" s="39">
        <f t="shared" si="9"/>
        <v>14.033167481088002</v>
      </c>
      <c r="I164" s="55">
        <v>105000</v>
      </c>
      <c r="J164" s="48" t="s">
        <v>190</v>
      </c>
      <c r="K164" s="52" t="s">
        <v>191</v>
      </c>
      <c r="L164" s="5"/>
    </row>
    <row r="165" spans="1:12" ht="26.25" customHeight="1" thickTop="1" thickBot="1" x14ac:dyDescent="0.3">
      <c r="A165" s="62" t="s">
        <v>397</v>
      </c>
      <c r="B165" s="27" t="s">
        <v>6</v>
      </c>
      <c r="C165" s="15">
        <v>1220</v>
      </c>
      <c r="D165" s="15">
        <v>14</v>
      </c>
      <c r="E165" s="36" t="s">
        <v>7</v>
      </c>
      <c r="F165" s="37">
        <v>3</v>
      </c>
      <c r="G165" s="38">
        <v>31.42</v>
      </c>
      <c r="H165" s="39">
        <f t="shared" si="9"/>
        <v>13.212833740848</v>
      </c>
      <c r="I165" s="55">
        <v>80000</v>
      </c>
      <c r="J165" s="48" t="s">
        <v>192</v>
      </c>
      <c r="K165" s="52" t="s">
        <v>193</v>
      </c>
      <c r="L165" s="5"/>
    </row>
    <row r="166" spans="1:12" ht="39" customHeight="1" thickTop="1" thickBot="1" x14ac:dyDescent="0.3">
      <c r="A166" s="62" t="s">
        <v>398</v>
      </c>
      <c r="B166" s="27" t="s">
        <v>6</v>
      </c>
      <c r="C166" s="15" t="s">
        <v>194</v>
      </c>
      <c r="D166" s="15"/>
      <c r="E166" s="36"/>
      <c r="F166" s="37">
        <v>1</v>
      </c>
      <c r="G166" s="40"/>
      <c r="H166" s="39">
        <v>0.69</v>
      </c>
      <c r="I166" s="55"/>
      <c r="J166" s="48" t="s">
        <v>195</v>
      </c>
      <c r="K166" s="52"/>
      <c r="L166" s="5"/>
    </row>
    <row r="167" spans="1:12" ht="39.75" customHeight="1" thickTop="1" thickBot="1" x14ac:dyDescent="0.3">
      <c r="A167" s="62" t="s">
        <v>399</v>
      </c>
      <c r="B167" s="27" t="s">
        <v>6</v>
      </c>
      <c r="C167" s="15" t="s">
        <v>196</v>
      </c>
      <c r="D167" s="15"/>
      <c r="E167" s="36" t="s">
        <v>202</v>
      </c>
      <c r="F167" s="37">
        <v>1</v>
      </c>
      <c r="G167" s="40"/>
      <c r="H167" s="39">
        <v>0.63500000000000001</v>
      </c>
      <c r="I167" s="55"/>
      <c r="J167" s="48" t="s">
        <v>197</v>
      </c>
      <c r="K167" s="52"/>
      <c r="L167" s="5"/>
    </row>
    <row r="168" spans="1:12" ht="48.75" customHeight="1" thickTop="1" thickBot="1" x14ac:dyDescent="0.3">
      <c r="A168" s="62" t="s">
        <v>400</v>
      </c>
      <c r="B168" s="27" t="s">
        <v>6</v>
      </c>
      <c r="C168" s="15" t="s">
        <v>198</v>
      </c>
      <c r="D168" s="15"/>
      <c r="E168" s="36"/>
      <c r="F168" s="37">
        <v>1</v>
      </c>
      <c r="G168" s="40"/>
      <c r="H168" s="39">
        <v>0.77</v>
      </c>
      <c r="I168" s="55"/>
      <c r="J168" s="48" t="s">
        <v>199</v>
      </c>
      <c r="K168" s="52"/>
      <c r="L168" s="5"/>
    </row>
    <row r="169" spans="1:12" ht="48.75" customHeight="1" thickTop="1" thickBot="1" x14ac:dyDescent="0.3">
      <c r="A169" s="62" t="s">
        <v>401</v>
      </c>
      <c r="B169" s="27" t="s">
        <v>6</v>
      </c>
      <c r="C169" s="15" t="s">
        <v>200</v>
      </c>
      <c r="D169" s="15"/>
      <c r="E169" s="44" t="s">
        <v>7</v>
      </c>
      <c r="F169" s="45">
        <v>6</v>
      </c>
      <c r="G169" s="46"/>
      <c r="H169" s="47"/>
      <c r="I169" s="55"/>
      <c r="J169" s="48"/>
      <c r="K169" s="52" t="s">
        <v>235</v>
      </c>
      <c r="L169" s="5"/>
    </row>
    <row r="170" spans="1:12" ht="18.75" customHeight="1" thickTop="1" x14ac:dyDescent="0.25">
      <c r="B170" s="21"/>
      <c r="C170" s="23" t="s">
        <v>201</v>
      </c>
      <c r="D170" s="23"/>
      <c r="E170" s="23"/>
      <c r="F170" s="23"/>
      <c r="G170" s="23"/>
      <c r="H170" s="24"/>
      <c r="I170" s="22"/>
      <c r="J170" s="20" t="s">
        <v>202</v>
      </c>
      <c r="L170" s="9"/>
    </row>
    <row r="171" spans="1:12" x14ac:dyDescent="0.25">
      <c r="F171" s="6">
        <f>SUBTOTAL(9,F4:F170)</f>
        <v>2002</v>
      </c>
      <c r="H171" s="7">
        <f>SUBTOTAL(9,H4:H170)</f>
        <v>1087.8997524321605</v>
      </c>
      <c r="L171" s="9"/>
    </row>
    <row r="172" spans="1:12" x14ac:dyDescent="0.25">
      <c r="L172" s="9"/>
    </row>
    <row r="173" spans="1:12" x14ac:dyDescent="0.25">
      <c r="F173" s="6">
        <f>SUBTOTAL(9,F41:F172)</f>
        <v>1374</v>
      </c>
      <c r="H173" s="7">
        <f>SUBTOTAL(9,H41:H172)</f>
        <v>952.83226473753064</v>
      </c>
    </row>
  </sheetData>
  <autoFilter ref="A3:AJ172" xr:uid="{00000000-0009-0000-0000-000000000000}"/>
  <mergeCells count="1">
    <mergeCell ref="A2:K2"/>
  </mergeCells>
  <conditionalFormatting sqref="A4:A43 A44:B169 E5:H169 K5:K169 B5:B43">
    <cfRule type="expression" dxfId="1" priority="303">
      <formula>$A4=1</formula>
    </cfRule>
    <cfRule type="expression" dxfId="0" priority="304">
      <formula>$I4="да"</formula>
    </cfRule>
  </conditionalFormatting>
  <dataValidations count="1">
    <dataValidation allowBlank="1" showInputMessage="1" showErrorMessage="1" prompt="Введите инвентарный номер в этом столбце." sqref="I4:J169 C4:D169 B3:K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3" fitToHeight="19" orientation="landscape" horizontalDpi="0" verticalDpi="0" r:id="rId1"/>
  <ignoredErrors>
    <ignoredError sqref="A73:A75 A84:A93 A4:A70 A94:A115 A137:A149 A150:A169 A79:A83 A116:A136" numberStoredAsText="1"/>
    <ignoredError sqref="H156 H30 H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Пользователь Windows</dc:creator>
  <cp:lastModifiedBy>User</cp:lastModifiedBy>
  <cp:lastPrinted>2025-03-06T06:34:08Z</cp:lastPrinted>
  <dcterms:created xsi:type="dcterms:W3CDTF">2016-08-01T23:26:40Z</dcterms:created>
  <dcterms:modified xsi:type="dcterms:W3CDTF">2025-03-07T04:23:28Z</dcterms:modified>
</cp:coreProperties>
</file>