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codeName="ThisWorkbook"/>
  <mc:AlternateContent xmlns:mc="http://schemas.openxmlformats.org/markup-compatibility/2006">
    <mc:Choice Requires="x15">
      <x15ac:absPath xmlns:x15ac="http://schemas.microsoft.com/office/spreadsheetml/2010/11/ac" url="E:\Прайсы\"/>
    </mc:Choice>
  </mc:AlternateContent>
  <xr:revisionPtr revIDLastSave="0" documentId="8_{F0C76ED2-C407-48EB-AC85-32A8C63E79F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3.04.2025" sheetId="2" r:id="rId1"/>
  </sheets>
  <definedNames>
    <definedName name="_xlnm._FilterDatabase" localSheetId="0" hidden="1">'23.04.2025'!$A$3:$AK$175</definedName>
    <definedName name="valHighlight">IFERROR(IF(#REF!="да", TRUE, FALSE),FALSE)</definedName>
    <definedName name="ЗаголовокСтолбца1">#REF!</definedName>
  </definedName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3" i="2" l="1"/>
  <c r="F63" i="2"/>
  <c r="H140" i="2" l="1"/>
  <c r="H26" i="2" l="1"/>
  <c r="F26" i="2"/>
  <c r="H100" i="2"/>
  <c r="F100" i="2"/>
  <c r="H105" i="2" l="1"/>
  <c r="H109" i="2" l="1"/>
  <c r="H9" i="2" l="1"/>
  <c r="H80" i="2" l="1"/>
  <c r="H79" i="2"/>
  <c r="H78" i="2" l="1"/>
  <c r="F172" i="2" l="1"/>
  <c r="H82" i="2" l="1"/>
  <c r="H19" i="2" l="1"/>
  <c r="H42" i="2" l="1"/>
  <c r="H38" i="2" l="1"/>
  <c r="H75" i="2" l="1"/>
  <c r="H74" i="2"/>
  <c r="H69" i="2" l="1"/>
  <c r="H67" i="2" l="1"/>
  <c r="F67" i="2"/>
  <c r="H41" i="2" l="1"/>
  <c r="H17" i="2" l="1"/>
  <c r="F17" i="2"/>
  <c r="H66" i="2" l="1"/>
  <c r="H150" i="2" l="1"/>
  <c r="H151" i="2"/>
  <c r="H143" i="2"/>
  <c r="G125" i="2" l="1"/>
  <c r="F125" i="2"/>
  <c r="H4" i="2" l="1"/>
  <c r="H5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47" i="2"/>
  <c r="H145" i="2"/>
  <c r="H144" i="2"/>
  <c r="H138" i="2"/>
  <c r="H137" i="2"/>
  <c r="H135" i="2"/>
  <c r="H134" i="2"/>
  <c r="H133" i="2"/>
  <c r="H132" i="2"/>
  <c r="H129" i="2"/>
  <c r="H128" i="2"/>
  <c r="H126" i="2"/>
  <c r="H125" i="2"/>
  <c r="H124" i="2"/>
  <c r="H123" i="2"/>
  <c r="H122" i="2"/>
  <c r="H121" i="2"/>
  <c r="H120" i="2"/>
  <c r="H115" i="2"/>
  <c r="H112" i="2"/>
  <c r="H108" i="2"/>
  <c r="H107" i="2"/>
  <c r="H106" i="2"/>
  <c r="H104" i="2"/>
  <c r="H103" i="2"/>
  <c r="H102" i="2"/>
  <c r="H99" i="2"/>
  <c r="H98" i="2"/>
  <c r="H85" i="2"/>
  <c r="H84" i="2"/>
  <c r="H83" i="2"/>
  <c r="H81" i="2"/>
  <c r="H76" i="2"/>
  <c r="H73" i="2"/>
  <c r="H72" i="2"/>
  <c r="H68" i="2"/>
  <c r="H65" i="2"/>
  <c r="H62" i="2"/>
  <c r="H57" i="2"/>
  <c r="H56" i="2"/>
  <c r="H55" i="2"/>
  <c r="H54" i="2"/>
  <c r="H50" i="2"/>
  <c r="H49" i="2"/>
  <c r="H48" i="2"/>
  <c r="H40" i="2"/>
  <c r="H37" i="2"/>
  <c r="H36" i="2"/>
  <c r="H35" i="2"/>
  <c r="H32" i="2"/>
  <c r="H31" i="2"/>
  <c r="H30" i="2"/>
  <c r="H29" i="2"/>
  <c r="H28" i="2"/>
  <c r="H23" i="2"/>
  <c r="H22" i="2"/>
  <c r="H18" i="2"/>
  <c r="H16" i="2"/>
  <c r="H15" i="2"/>
  <c r="H14" i="2"/>
  <c r="H11" i="2"/>
  <c r="H8" i="2"/>
  <c r="H7" i="2"/>
  <c r="H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 Windows</author>
  </authors>
  <commentList>
    <comment ref="C108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Пользователь Windows:</t>
        </r>
        <r>
          <rPr>
            <sz val="9"/>
            <color indexed="81"/>
            <rFont val="Tahoma"/>
            <family val="2"/>
            <charset val="204"/>
          </rPr>
          <t xml:space="preserve">
273,1</t>
        </r>
      </text>
    </comment>
    <comment ref="K172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Пользователь Windows:</t>
        </r>
        <r>
          <rPr>
            <sz val="9"/>
            <color indexed="81"/>
            <rFont val="Tahoma"/>
            <family val="2"/>
            <charset val="204"/>
          </rPr>
          <t xml:space="preserve">
всего было 9 комплектов За 1 комплект оплатил Равиль ( они в Москве). 
2 КОМПЛЕКТА  ВЫКУПИЛИ И.Л. ЗАКАЗЧИК ТТК УРАЛМЕТАЛЛ</t>
        </r>
      </text>
    </comment>
  </commentList>
</comments>
</file>

<file path=xl/sharedStrings.xml><?xml version="1.0" encoding="utf-8"?>
<sst xmlns="http://schemas.openxmlformats.org/spreadsheetml/2006/main" count="768" uniqueCount="424">
  <si>
    <t>СКЛАД</t>
  </si>
  <si>
    <t>№ п/п</t>
  </si>
  <si>
    <t>D</t>
  </si>
  <si>
    <t>КОЛ-ВО</t>
  </si>
  <si>
    <t>ДЛИНА</t>
  </si>
  <si>
    <t>Вес, тн</t>
  </si>
  <si>
    <t>АДЖАРСКАЯ</t>
  </si>
  <si>
    <t>лежалая</t>
  </si>
  <si>
    <t xml:space="preserve"> по 6,05 м.</t>
  </si>
  <si>
    <t xml:space="preserve">ГОСТ 10704-91 10705-80 ст. 10 </t>
  </si>
  <si>
    <t>ц/т</t>
  </si>
  <si>
    <t>ГОСТ 10704-91 10705-80 п/ш, ст. 10  гнутая</t>
  </si>
  <si>
    <t xml:space="preserve">ГОСТ 10704-91 10705-80 п/ш, ст. 10 </t>
  </si>
  <si>
    <t>10,35/10,32</t>
  </si>
  <si>
    <t>ПЕРВОУРАЛЬСК</t>
  </si>
  <si>
    <t>новая</t>
  </si>
  <si>
    <t xml:space="preserve"> ТС 153-21-2007 
ст. 22ГЮ
брак
</t>
  </si>
  <si>
    <t>п/ш, cнятый грат, ТС 153-21-2007 
СТ. 22ГЮ 
резьба с одной стороны</t>
  </si>
  <si>
    <t>АСБЕСТ</t>
  </si>
  <si>
    <t>бурильная стальная API SPEC 5 DP SPEC 7 G-105 замок NC-31 (105-51) резьба 3</t>
  </si>
  <si>
    <t>Новосинеглазово</t>
  </si>
  <si>
    <t>10,82/10,87/11,03</t>
  </si>
  <si>
    <t>ГОСТ 10704-91 10705-80 В ППУ-ПЭ изоляции ст.3</t>
  </si>
  <si>
    <t>11,80/9,84</t>
  </si>
  <si>
    <t xml:space="preserve">ГОСТ 10704-91 10705-80 п/ш, ст. 20 </t>
  </si>
  <si>
    <t>6,90-вырез</t>
  </si>
  <si>
    <t xml:space="preserve">ГОСТ 8732-78 ц/т, cт. 45 </t>
  </si>
  <si>
    <t xml:space="preserve">п/ш, cнятый грат, ТС 153-21-2007 
СТ. 22ГЮ </t>
  </si>
  <si>
    <t>ждём возврат на склад АДЖАРСКАЯ</t>
  </si>
  <si>
    <t>сварка
ГОСТ 10704-91 10705-80 ст.3</t>
  </si>
  <si>
    <t xml:space="preserve">5)10,40  </t>
  </si>
  <si>
    <t>ТС 153-21-2007 
п/ш, с гратом 
ст. 22ГЮ</t>
  </si>
  <si>
    <t>п/ш, снятый грат, ТС 153-21-2007</t>
  </si>
  <si>
    <t>п/ш, снятый грат, ст. 22ГЮ, ТС 153-21-2007</t>
  </si>
  <si>
    <t>с гратом
ТС 153-21-2007 
СТ. 20</t>
  </si>
  <si>
    <t>ГОСТ 8732-78 ц/т</t>
  </si>
  <si>
    <t xml:space="preserve">21,93 м. 2 шт. </t>
  </si>
  <si>
    <t>ст.09г2с, ГОСТ 8732-78</t>
  </si>
  <si>
    <t xml:space="preserve">16  шт. 5,220 т. </t>
  </si>
  <si>
    <t xml:space="preserve">бурильная стальная СБТ IEU S-135 OD-168 ID 82,55 NC50 R2 18 град. ARNCO 150 XT API Spec 7-1 </t>
  </si>
  <si>
    <t xml:space="preserve">обсадная, ТМК UP  FJ 
P110 R 3 API Spec 5 CT </t>
  </si>
  <si>
    <t>обсадная, гр.пр. Л ОГ1М ГОСТ 632-80</t>
  </si>
  <si>
    <t>ГОСТ 10704-91 10705-80 ТС 153-21-2007 сварная со снятым гратом ст.22ГЮ</t>
  </si>
  <si>
    <t xml:space="preserve">ГОСТ 10704-91 10705-80 
СТ. 22ГЮ
ТС 153-21-2007 </t>
  </si>
  <si>
    <t>11,79/11,89/11,80/11,79/11,61/11,69/11,78/11,69/11,78/11,79/11,91/11,70</t>
  </si>
  <si>
    <t>7-7,7</t>
  </si>
  <si>
    <t xml:space="preserve">ГОСТ 10704-91 10705-80 
СТ. 22ГЮ
ТС 153-21-2007  146Х7,7- 12 шт. </t>
  </si>
  <si>
    <t>11,70/11,70/11,65/11,45</t>
  </si>
  <si>
    <t>обсадная (отбракова с КУ) 
ГОСТ 8732-78</t>
  </si>
  <si>
    <t>ц/т, cт. 09Г2С</t>
  </si>
  <si>
    <t xml:space="preserve">ГОСТ 10704-91 10705-80 п/ш,  
ТС 153-21-2007, ст. 22ГЮ
</t>
  </si>
  <si>
    <t xml:space="preserve">п/ш, снятый грат,ТС 153-21-2007
</t>
  </si>
  <si>
    <t xml:space="preserve">
5 шт. 57,97 м. 1,726 т. Ст. К60</t>
  </si>
  <si>
    <t>4 категория</t>
  </si>
  <si>
    <t>10,32кр./10,11/9,84/10,49б. /10,75б. /10,30/10,80б. /9,95/10,68/8,82/9,84/9,00кр./8,56кр./11,57/9,38кр.</t>
  </si>
  <si>
    <t>ц/т, без фасок</t>
  </si>
  <si>
    <t>8,96/9,65 б.</t>
  </si>
  <si>
    <t>7,3-8</t>
  </si>
  <si>
    <t>ГОСТ 10704-91 10705-80 п/ш, cнятый грат, ТС 153-21-2007
стенка 7,3</t>
  </si>
  <si>
    <t>R55 БТС</t>
  </si>
  <si>
    <t>7,3-8,9</t>
  </si>
  <si>
    <t>11,65/11,25/11,20</t>
  </si>
  <si>
    <t xml:space="preserve"> грат, трещина 
п/ш, ТС 153-21-2007 ст.22ГЮ</t>
  </si>
  <si>
    <t xml:space="preserve"> п/ш, cнятый грат, ТС 153-21-2007 ст.22ГЮ</t>
  </si>
  <si>
    <t xml:space="preserve"> п/ш,  c гратом , ТС 153-21-2007 ст. 22ГЮ</t>
  </si>
  <si>
    <t>11,64/11,64  Ст. К 50</t>
  </si>
  <si>
    <t xml:space="preserve"> п/ш, cнятый грат</t>
  </si>
  <si>
    <t xml:space="preserve"> п/ш, с гратом, ТС 153-21-2007 ст.22ГЮ</t>
  </si>
  <si>
    <t>CАМАРА</t>
  </si>
  <si>
    <t>11,90/10,75/11,84/11,80/11,80</t>
  </si>
  <si>
    <t xml:space="preserve">б.ш., 
4 шт. С90, 
1 шт. R95 </t>
  </si>
  <si>
    <t xml:space="preserve">ГОСТ 10704-91 10705-80 
с гратом, ТС 153-21-2007
ст.22ГЮ, п/ш </t>
  </si>
  <si>
    <t>11,36/11,88</t>
  </si>
  <si>
    <t>обсадная, 
R-95/C 90 ТМК UP CWB</t>
  </si>
  <si>
    <t>11,51/11,51/11,38/11,47/11,40</t>
  </si>
  <si>
    <t>обсадная, ТМК UP  CWB</t>
  </si>
  <si>
    <t xml:space="preserve">ТМК-FMC R95 </t>
  </si>
  <si>
    <t>ТМК-FMC N80Q/J55</t>
  </si>
  <si>
    <t>168-178</t>
  </si>
  <si>
    <t>Обсадная ГОСТ 31446-2017 гр.Д</t>
  </si>
  <si>
    <t>Обсадная ГОСТ 31446-2017 гр.Д 
ОТТГ 1 шт. кривая 0,440 т.</t>
  </si>
  <si>
    <t>8 шт. 4,012 т./10 шт. 5,180 т./10 шт. 5,118 т./8 шт. 4,030 т./6 шт. 2,880 т./2 шт. 0,922 т./11 шт. 5,565 т./12 шт. 5,915 т./10 шт. 5,080 т./7 шт. 3,575 т.</t>
  </si>
  <si>
    <t xml:space="preserve">обсадная </t>
  </si>
  <si>
    <t>11,67/11,67/11,69/11,48/11,67/11,67/11,49/11,17/11,17/11,48/11,68/11,49/11,66/11,18/11,17/11,17/11,48/11,18/11,47/11,48/11,34/11,48/11,66/11,66/11,60/11,48/11,68/11,47/11,67/11,65/11,57/11,67/11,69/11,67/11,48/11,68/11,48/11,66/11,18/11,45/11,48/11,66/11,48/11,66/11,69/11,47/11,67/11,48/11,18</t>
  </si>
  <si>
    <t>п/ш, снятый грат, ст. 09Г2С, ГОСТ 10704 -91
ВМЗ</t>
  </si>
  <si>
    <t xml:space="preserve">1. 12 шт. по 11,65 м. 139,80 м. 
2. 12 шт. по 11,65 м. 139,80 м. 
3. 12 шт. по 11,60 м. 139,20 м. 
4. 12 шт. по 11,60 м. 139,20 м. 
5. 8 шт. по 11,62 м. 92,96 м. 
11,63/11,63/11,60/11,60/11,63/11,62/11,60/11,62/11,60/11,60/11,60/11,60/11,60/11,60/11,60/11,60/11,60/11,60/11,60/11,62/11,62/11,64/11,64/11,64/11,48/11,65
</t>
  </si>
  <si>
    <t xml:space="preserve">п/ш, сварная, ст. 09Г2С, 
ГОСТ 10704-91,  СТЗ </t>
  </si>
  <si>
    <t>12,07/12,03/12,06/12,04/12,07/12,08/12,08/12,07/11,76/12,06</t>
  </si>
  <si>
    <t>п/ш, снятый грат, ст.J55 ТС 153-21-2007, без фаски</t>
  </si>
  <si>
    <t>5,4-грунт снаружи (?)</t>
  </si>
  <si>
    <t>ГОСТ 10704-91 10705-80 п/ш, cт. 09Г2С</t>
  </si>
  <si>
    <t>обрезки</t>
  </si>
  <si>
    <t xml:space="preserve">п/ш, снятый грат
 ГОСТ 10705-80 </t>
  </si>
  <si>
    <t>* 11,98 с гратом 1 м. ст. 09Г2С/12,08 с гратом 2 м.</t>
  </si>
  <si>
    <t xml:space="preserve">п/ш, с гратом, ст. 20, ГОСТ 10705-80 </t>
  </si>
  <si>
    <t>п/ш, снятый грат, 
ГОСТ 10705-80</t>
  </si>
  <si>
    <t>п/ш, с гратом,  ГОСТ 10705-80, 2024 г.в. ВМЗ</t>
  </si>
  <si>
    <t>ПЕРМЬ</t>
  </si>
  <si>
    <t>БРОНЬ</t>
  </si>
  <si>
    <t>СТ09Г2С, ГОСТ 8732-78</t>
  </si>
  <si>
    <t>1 шт. 0,540 т./ 12,10 м. 1 шт. 0,605 т./11,75 м. 1 шт. 0,587 т.</t>
  </si>
  <si>
    <t xml:space="preserve">б.ш., ОТТМ "Д" </t>
  </si>
  <si>
    <t>ОТТМ</t>
  </si>
  <si>
    <t xml:space="preserve">  "K55" БТС</t>
  </si>
  <si>
    <t>"Д" ОТТМ</t>
  </si>
  <si>
    <t xml:space="preserve"> "Д" БТС</t>
  </si>
  <si>
    <t>обсадная  "Д" БТС</t>
  </si>
  <si>
    <t>обсадная "Е" ОТТМ
1 шт. шовная ВМЗ</t>
  </si>
  <si>
    <t>ТС 153-21-2007</t>
  </si>
  <si>
    <t xml:space="preserve">(4 шт. 3,270 т. 
5 шт. 4,200 т.
7 шт. 5,880 т. 
5 шт. 4,260 т. 
6 шт.4,800 т. 
9 шт. 7,595 т.
6 шт. 5,165 т. )
</t>
  </si>
  <si>
    <t>ОТТМ гр.пр. Р батресс ГОСТ 632-80</t>
  </si>
  <si>
    <t>11,69/12,13/11,37/11,80/10,87/12,10/11,57/11,70/11,90/11,43/12,17/11,78/11,87/11,35/11,14/11,20/12,12/12,02/11,89/12,02/11,54/11,68/
12,12/12,17/11,87/11,67/11,38/11,42/12,21/11,97/11,73/12,12/11,70/12,02/12,06/12,22/12,21/11,59/12,19/11,71/12,26/11,84/10,85/11,40</t>
  </si>
  <si>
    <t>обсадная, P110, ТМК</t>
  </si>
  <si>
    <t>обсадная, 
 P -110 TMK FMC 
  TMK FMC  UP Q -135
 TMK FMC  UP Q -125</t>
  </si>
  <si>
    <t>10,51/11,19/11,63/11,30/12,11/11,89/12,02/12,10/11,63/11,18/11,89/11,67/11,28/11,67/11,67/11,74/11,98/11,98/11,87/11,85</t>
  </si>
  <si>
    <t>10,92/9,86/11,06/11,69/11,15</t>
  </si>
  <si>
    <t>обсадная, ГОСТ  63280 ОТТМ "Е"</t>
  </si>
  <si>
    <t>обсадная, ГОСТ 63280 ОТТМ "Е"</t>
  </si>
  <si>
    <t>12,05/12,05</t>
  </si>
  <si>
    <t>п/ш</t>
  </si>
  <si>
    <t>11,30/11,68/11,68/11,67/11,34/11,66/11,47/11,56</t>
  </si>
  <si>
    <t xml:space="preserve">п/ш, снятый грат, ст. 20, ГОСТ 10705-80 </t>
  </si>
  <si>
    <t>6,70-рез.</t>
  </si>
  <si>
    <t xml:space="preserve">п/ш, снятый грат, ГОСТ 10705-80 </t>
  </si>
  <si>
    <t>11,30*</t>
  </si>
  <si>
    <t>ОТТМ, брак</t>
  </si>
  <si>
    <t>обсадная, ОТТМ</t>
  </si>
  <si>
    <t xml:space="preserve"> "Д" ОТТМ</t>
  </si>
  <si>
    <t>ГОСТ 10704-91 10705-80 п/ш</t>
  </si>
  <si>
    <t xml:space="preserve">4,67
</t>
  </si>
  <si>
    <t>11,68/9,65</t>
  </si>
  <si>
    <t xml:space="preserve">п/ш, cнятый грат, 
СТ. 20-КСХ </t>
  </si>
  <si>
    <t>СУРГУТ-БАРСОВО</t>
  </si>
  <si>
    <t xml:space="preserve">ст.09г2с, ГОСТ 10705-80 </t>
  </si>
  <si>
    <t xml:space="preserve">по 11,66 м. </t>
  </si>
  <si>
    <t xml:space="preserve">ГОСТ 8732-78 ц/т, cт . 20 </t>
  </si>
  <si>
    <t>11,61/11,55/11,42/11,43/11,33/11,05/11,68/8,27</t>
  </si>
  <si>
    <t>п/ш, cнятый грат,
ГОСТ 10705-80 
cталь 09Г2С, L415,  05ХГБ, K50, 20-КСХ</t>
  </si>
  <si>
    <t>11,33
11,35/11,47/11,61/11,34/11,09/11,60/11,39/11,36/11,60/11,34/11,34/11,35/11,35/11,61- ст. 13ХФА</t>
  </si>
  <si>
    <t>п/ш, cнятый грат, ГОСТ 10705-80, 
 ст. К 52/ ст. 13ХФА</t>
  </si>
  <si>
    <t>п/ш, снятый грат, ГОСТ 10705-80 гр. Д, ГОСТ 10704-91 
ст. 20, К 56, 13ХФА</t>
  </si>
  <si>
    <t>10,54/11,80/10,91/11,33/11,38/11,30/11,90/11,79/11,31/11,63/10,95/11,58/11,26/10,67/11,17/11,30/11,50/11,43/11,30/11,31/11,83(11,85)/10,75/11,41/11,50/11,43/11,53/11,18/11,36/11,17/10,80/10,02/11,49/11,87/11,32/11,38/11,01/11,32/11,57/10,97/11,43/10,97/11,19/11,63/11,30/11,27/11,21/11,20</t>
  </si>
  <si>
    <t>ГОСТ 31446-2017 Обсадная ОТТМ, гр. Д</t>
  </si>
  <si>
    <t>ГОСТ 8732-78 ц/т, cт. 35</t>
  </si>
  <si>
    <t xml:space="preserve">ГОСТ 8732-78 ц/т
ст. 20 </t>
  </si>
  <si>
    <t xml:space="preserve">Заготовка обсадная ГОСТ 31446-2017 гр.Р110 (М)
</t>
  </si>
  <si>
    <t>11,69/11,69</t>
  </si>
  <si>
    <t>б.ш. ГОСТ 8732-78 ТУ 1317-006.1-593377520-2003 ст.13ХФА в ВУС изоляции</t>
  </si>
  <si>
    <t>п/ш, cнятый грат, ГОСТ 10705-80
cт. 09Г2С, L360,  20</t>
  </si>
  <si>
    <t>п/ш, снятый грат,  
ГОСТ 10705-80 ВМЗ</t>
  </si>
  <si>
    <t xml:space="preserve">
11,66/11,66/11,66/11,66/11,66/11,69/11,68/11,66/11,66/11,69/11,66/11,69/11,66</t>
  </si>
  <si>
    <t>п/ш, снятый грат, ст.К56 
ГОСТ 10705-80</t>
  </si>
  <si>
    <t>11,69/11,70/11,70/11,69/11,69/11,64/11,67/11,66</t>
  </si>
  <si>
    <t xml:space="preserve">cт. К 55, ТС 153-21-2007, п/ш, снятый грат </t>
  </si>
  <si>
    <t>ц/т, ЧТПЗ, 
ГОСТ 8732,  ст. 09Г2С?</t>
  </si>
  <si>
    <t>0,56/0,30</t>
  </si>
  <si>
    <t xml:space="preserve">ГОСТ 10704-91 10705-80 сварная со снятым гратом ст.09Г2С
</t>
  </si>
  <si>
    <t>11,29/11,42/11,12/11,29/9,78 ст.J55
11,38/11,69/11,47 ст. 22ГЮ
11,59/11,46/11,69/11,53 ст. К52</t>
  </si>
  <si>
    <t>п/ш, cнятый грат, торц.фаска, ст.J55, ст. 22ГЮ, ст. К52 ТС 153-21-2007</t>
  </si>
  <si>
    <t>п/ш, снятый грат,ГОСТ 10705-80 гр. Д, ГОСТ 10704-91 , ст.К60</t>
  </si>
  <si>
    <t>п/ш, снятый грат, ГОСТ 10705-80</t>
  </si>
  <si>
    <t>п/ш, фаска торцов.</t>
  </si>
  <si>
    <t>внутр.коррозия</t>
  </si>
  <si>
    <t xml:space="preserve">б.ш., ст. 20, без 1 фаски
ГОСТ 8732-78 </t>
  </si>
  <si>
    <t>п/ш, cт. 20</t>
  </si>
  <si>
    <t>п/ш, ГОСТ 10704-91 10705-80 сварная со снятым гратом ст.20</t>
  </si>
  <si>
    <t>п/ш, СТ. 09Г2С, ГОСТ 10705</t>
  </si>
  <si>
    <t>п/ш, снятый грат, ст. K60
ГОСТ 10705-80</t>
  </si>
  <si>
    <t>перемещение с АДЖАРСКОЙ
 на базу С.
26.04.2021</t>
  </si>
  <si>
    <t xml:space="preserve">поп./ш., СТ. 3 СП ГОСТ 10706-76 
</t>
  </si>
  <si>
    <t>п/ш,  тип 3, ТС 153-11-2002-05-15 СТ. К 60</t>
  </si>
  <si>
    <t>11,62/11,59/11,65  СТ.10Г2ФБ
11,85/11,86  СТ. К56</t>
  </si>
  <si>
    <t>1 шов, ВУС, ТУ 14-8-16-2001 СТ. 10Г2ФБ</t>
  </si>
  <si>
    <t>11,63/11,71/11,67/11,57</t>
  </si>
  <si>
    <t>ВУС, CТ. К60</t>
  </si>
  <si>
    <t>ГОСТ 10706-76 п/ш, один шов</t>
  </si>
  <si>
    <t>ОТВОД 820Х18</t>
  </si>
  <si>
    <t>0,690 т.</t>
  </si>
  <si>
    <t>ОТВОД 820Х24</t>
  </si>
  <si>
    <t xml:space="preserve">0,635 т. </t>
  </si>
  <si>
    <t>ОТВОД 1020Х28</t>
  </si>
  <si>
    <t xml:space="preserve">0,770 т.
</t>
  </si>
  <si>
    <t>Ложементы</t>
  </si>
  <si>
    <t>*Цены указаны в руб./т с учётом НДС (20%) на условиях самовывоза со складов</t>
  </si>
  <si>
    <t xml:space="preserve"> </t>
  </si>
  <si>
    <t>стенка</t>
  </si>
  <si>
    <t>Длины труб</t>
  </si>
  <si>
    <t>Характеристика труб, марка стали</t>
  </si>
  <si>
    <t>Цена с НДС 
за тн.</t>
  </si>
  <si>
    <t>категория</t>
  </si>
  <si>
    <t xml:space="preserve">3. 37 шт. 363,21 м. 4,180 т. В 
4.20  шт.  166,41 м. 2,240 т. (из пачки  35 шт. 344,91 м. 3,965 т. В)
5. 37 тшт. 364,94 м. 4,200 т. В </t>
  </si>
  <si>
    <t xml:space="preserve">11,52/10/11,57-Б./11,26-Б. 7 ст.
10,39 ( 11 ст.)
10,95-б./11,62-б./11,40-б.  7,7 cт. </t>
  </si>
  <si>
    <t>1 м. (трещина)</t>
  </si>
  <si>
    <t xml:space="preserve">11,62/11,64/11,45/11,37/11,65/9,75 СТ.20КСХ
10,36/11,56 CТ.20
</t>
  </si>
  <si>
    <t xml:space="preserve">
12,08 грат СТ.09Г2С</t>
  </si>
  <si>
    <t xml:space="preserve">9,40/9,22 ст. К56
8,08/11,53/8,05/11,68 СТ.13ХФА
9,57/9,58 СТ.20
</t>
  </si>
  <si>
    <t xml:space="preserve">10,68/11,52/10,90/9,92/11,68  СТ.20
11,63/10,16/11,18/11,43/11,43/11,27  СТ.К56
11,76/11,44/11,44/11,44/11,45  СТ.L360
</t>
  </si>
  <si>
    <t>11,68/11,67/11,88   ст. 20 
10,48/10,37 cт. 09г2с
11,24/11,13/10,24/11,54/11,54/11,69/11,68/11,68/11,66/11,65/11,68/11,52 ст. К56</t>
  </si>
  <si>
    <t>10,94/10,72/10,46/11,89 CТ. 20
10,49/9,89/9,94 CТ. 09Г2С
11,45/11,68/11,42/11,41/11,45/11,45/11,36/11,69/11,66/11,68 СТ.К56</t>
  </si>
  <si>
    <t xml:space="preserve">по 12 М. </t>
  </si>
  <si>
    <t xml:space="preserve">*проверить количество </t>
  </si>
  <si>
    <r>
      <rPr>
        <b/>
        <sz val="9"/>
        <color rgb="FFC00000"/>
        <rFont val="Calibri"/>
        <family val="2"/>
        <charset val="204"/>
        <scheme val="minor"/>
      </rPr>
      <t>*429+ 244 позиция объед.</t>
    </r>
    <r>
      <rPr>
        <b/>
        <sz val="9"/>
        <color theme="1"/>
        <rFont val="Calibri"/>
        <family val="2"/>
        <charset val="204"/>
        <scheme val="minor"/>
      </rPr>
      <t xml:space="preserve">
12,32 cн.гр.
9,88/11,22/11,50/11,72/12,39/11,63  б.ш. </t>
    </r>
  </si>
  <si>
    <t>*перемещение с Промышленной 01.07.2024</t>
  </si>
  <si>
    <t>*перемещение Сургут-Аджарская 13.06.23</t>
  </si>
  <si>
    <t xml:space="preserve">*точный тоннаж при отгрузке </t>
  </si>
  <si>
    <t>* пермещение с Монтажников 16.03.2023
* пермещение с Cамары 29.08.2023</t>
  </si>
  <si>
    <t xml:space="preserve">перемещение 12.07. с КУ </t>
  </si>
  <si>
    <t>*перемещение с Сургута</t>
  </si>
  <si>
    <t>11,91/11,91/11,90/11,90</t>
  </si>
  <si>
    <t>п/ш, снятый грат, ст. 20</t>
  </si>
  <si>
    <t>1</t>
  </si>
  <si>
    <t xml:space="preserve">ОТТМ </t>
  </si>
  <si>
    <t>*ПЕРЕМЕЩЕНИЕ 24.01.2025</t>
  </si>
  <si>
    <t xml:space="preserve">ГОСТ 10704-91 10705-80 ТС 153-21-2007 С ГРАТОМ  ст. 22ГЮ
</t>
  </si>
  <si>
    <t xml:space="preserve">
</t>
  </si>
  <si>
    <t xml:space="preserve"> ОТТМ, б.ш. гр.Д </t>
  </si>
  <si>
    <t xml:space="preserve"> обрезки заготовка, б.ш. гр.Д </t>
  </si>
  <si>
    <t>2</t>
  </si>
  <si>
    <t>3</t>
  </si>
  <si>
    <t>4</t>
  </si>
  <si>
    <t>6</t>
  </si>
  <si>
    <t>7</t>
  </si>
  <si>
    <t>8</t>
  </si>
  <si>
    <t>9</t>
  </si>
  <si>
    <t>10</t>
  </si>
  <si>
    <t>11</t>
  </si>
  <si>
    <t>14</t>
  </si>
  <si>
    <t>15</t>
  </si>
  <si>
    <t>16</t>
  </si>
  <si>
    <t>17</t>
  </si>
  <si>
    <t>21</t>
  </si>
  <si>
    <t>22</t>
  </si>
  <si>
    <t>23</t>
  </si>
  <si>
    <t>24</t>
  </si>
  <si>
    <t>25</t>
  </si>
  <si>
    <t>27</t>
  </si>
  <si>
    <t>28</t>
  </si>
  <si>
    <t>29</t>
  </si>
  <si>
    <t>32</t>
  </si>
  <si>
    <t>33</t>
  </si>
  <si>
    <t>34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</si>
  <si>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</si>
  <si>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</si>
  <si>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</si>
  <si>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</si>
  <si>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</si>
  <si>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</si>
  <si>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</si>
  <si>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</si>
  <si>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</si>
  <si>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</si>
  <si>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</si>
  <si>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</si>
  <si>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</si>
  <si>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</si>
  <si>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</si>
  <si>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</si>
  <si>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</si>
  <si>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</si>
  <si>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</si>
  <si>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</si>
  <si>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</si>
  <si>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</si>
  <si>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</si>
  <si>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</si>
  <si>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</si>
  <si>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62</t>
  </si>
  <si>
    <t>63</t>
  </si>
  <si>
    <t>64</t>
  </si>
  <si>
    <t>65</t>
  </si>
  <si>
    <t>66</t>
  </si>
  <si>
    <t>68</t>
  </si>
  <si>
    <t>69</t>
  </si>
  <si>
    <t>70</t>
  </si>
  <si>
    <t>71</t>
  </si>
  <si>
    <t>73</t>
  </si>
  <si>
    <t>74</t>
  </si>
  <si>
    <t>75</t>
  </si>
  <si>
    <t>76</t>
  </si>
  <si>
    <t>79</t>
  </si>
  <si>
    <t>80</t>
  </si>
  <si>
    <t>81</t>
  </si>
  <si>
    <t>82</t>
  </si>
  <si>
    <t>85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</si>
  <si>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</si>
  <si>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</si>
  <si>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</si>
  <si>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</si>
  <si>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</si>
  <si>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</si>
  <si>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</si>
  <si>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</si>
  <si>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</si>
  <si>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</si>
  <si>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</si>
  <si>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</si>
  <si>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</si>
  <si>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</si>
  <si>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</si>
  <si>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</si>
  <si>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</si>
  <si>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105</t>
  </si>
  <si>
    <t>106</t>
  </si>
  <si>
    <t>107</t>
  </si>
  <si>
    <t>108</t>
  </si>
  <si>
    <t>110</t>
  </si>
  <si>
    <t>111</t>
  </si>
  <si>
    <t>112</t>
  </si>
  <si>
    <t>113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</si>
  <si>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</si>
  <si>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</si>
  <si>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</si>
  <si>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</si>
  <si>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</si>
  <si>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</si>
  <si>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</si>
  <si>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</si>
  <si>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</si>
  <si>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</si>
  <si>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</si>
  <si>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</si>
  <si>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</si>
  <si>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</si>
  <si>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</si>
  <si>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132</t>
  </si>
  <si>
    <t>133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</si>
  <si>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</si>
  <si>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</si>
  <si>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</si>
  <si>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</si>
  <si>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</si>
  <si>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</si>
  <si>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</si>
  <si>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</si>
  <si>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</si>
  <si>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</si>
  <si>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146</t>
  </si>
  <si>
    <t>147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</si>
  <si>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</si>
  <si>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</si>
  <si>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</si>
  <si>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</si>
  <si>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</si>
  <si>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</si>
  <si>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</si>
  <si>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</si>
  <si>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</si>
  <si>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</si>
  <si>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</si>
  <si>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п/ш, снятый грат, ТС 153-21-2007, СТ. 22ГЮ</t>
  </si>
  <si>
    <r>
      <t xml:space="preserve">0,54 </t>
    </r>
    <r>
      <rPr>
        <b/>
        <sz val="9"/>
        <color rgb="FFC00000"/>
        <rFont val="Calibri"/>
        <family val="2"/>
        <charset val="204"/>
        <scheme val="minor"/>
      </rPr>
      <t xml:space="preserve"> (* отрезок от 11,47)</t>
    </r>
    <r>
      <rPr>
        <b/>
        <sz val="9"/>
        <color theme="1"/>
        <rFont val="Calibri"/>
        <family val="2"/>
        <charset val="204"/>
        <scheme val="minor"/>
      </rPr>
      <t xml:space="preserve">
</t>
    </r>
  </si>
  <si>
    <t xml:space="preserve"> 10,66/11,22/11,67/1  (*грат 3 шт.)  cт.09ГСФ (*из пачки  4,161 т. )</t>
  </si>
  <si>
    <t xml:space="preserve">  10,92 *грат  СТ.20КСХ  (*пачка  3,051 т. )
</t>
  </si>
  <si>
    <t xml:space="preserve">п/ш, ТС 153-21-2007, ст. 09ГСФ </t>
  </si>
  <si>
    <t xml:space="preserve">
3. 7 шт. 78,80 м. 2,348 т. ст.09Г2С
</t>
  </si>
  <si>
    <r>
      <t xml:space="preserve">11,64/10,96/11,66/11,45/11,18/11,48/11,59/11,35/11,35/11,35/11,37/11,44/11,42/11,43/11,49/11,46/11,46/11,46/11,65/11,48  </t>
    </r>
    <r>
      <rPr>
        <b/>
        <u/>
        <sz val="9"/>
        <color theme="1"/>
        <rFont val="Calibri"/>
        <family val="2"/>
        <charset val="204"/>
        <scheme val="minor"/>
      </rPr>
      <t>ст.К52</t>
    </r>
    <r>
      <rPr>
        <b/>
        <sz val="9"/>
        <color theme="1"/>
        <rFont val="Calibri"/>
        <family val="2"/>
        <charset val="204"/>
        <scheme val="minor"/>
      </rPr>
      <t xml:space="preserve">
11,38/10,35/9,84/10,46/11,68/11,61/8,01/10,34/11,37/11,62/11,67/11,68  </t>
    </r>
    <r>
      <rPr>
        <b/>
        <u/>
        <sz val="9"/>
        <color theme="1"/>
        <rFont val="Calibri"/>
        <family val="2"/>
        <charset val="204"/>
        <scheme val="minor"/>
      </rPr>
      <t>ст.20</t>
    </r>
    <r>
      <rPr>
        <b/>
        <sz val="9"/>
        <color theme="1"/>
        <rFont val="Calibri"/>
        <family val="2"/>
        <charset val="204"/>
        <scheme val="minor"/>
      </rPr>
      <t xml:space="preserve">
10,65/11,42/11,37/11,37/11,42/11,41/11,42/11,41/11,47/11,47/11,47/11,47/11,47/11,66/11,55/11,54/11,55/11,54/11,54/11,55/11,54/9,25/11,54/11,66/10,93/10,53 </t>
    </r>
    <r>
      <rPr>
        <b/>
        <u/>
        <sz val="9"/>
        <color theme="1"/>
        <rFont val="Calibri"/>
        <family val="2"/>
        <charset val="204"/>
        <scheme val="minor"/>
      </rPr>
      <t>cт.К48</t>
    </r>
    <r>
      <rPr>
        <b/>
        <sz val="9"/>
        <color theme="1"/>
        <rFont val="Calibri"/>
        <family val="2"/>
        <charset val="204"/>
        <scheme val="minor"/>
      </rPr>
      <t xml:space="preserve">
11,27</t>
    </r>
    <r>
      <rPr>
        <b/>
        <u/>
        <sz val="9"/>
        <color theme="1"/>
        <rFont val="Calibri"/>
        <family val="2"/>
        <charset val="204"/>
        <scheme val="minor"/>
      </rPr>
      <t xml:space="preserve"> cт. 17ГУС-У</t>
    </r>
  </si>
  <si>
    <t xml:space="preserve">5,60 - cт. 1ЗХФА
</t>
  </si>
  <si>
    <r>
      <t xml:space="preserve">11,49/11,18/11,64/11,66/11,51/11,51/11,47/11,64/11,68/11,68/11,69/8,71/11,68/11,57/11,42/11,65/11,48/11,69 </t>
    </r>
    <r>
      <rPr>
        <b/>
        <u/>
        <sz val="9"/>
        <color theme="1"/>
        <rFont val="Calibri"/>
        <family val="2"/>
        <charset val="204"/>
        <scheme val="minor"/>
      </rPr>
      <t>ст. К52</t>
    </r>
    <r>
      <rPr>
        <b/>
        <sz val="9"/>
        <color theme="1"/>
        <rFont val="Calibri"/>
        <family val="2"/>
        <charset val="204"/>
        <scheme val="minor"/>
      </rPr>
      <t xml:space="preserve">
11,46 </t>
    </r>
    <r>
      <rPr>
        <b/>
        <u/>
        <sz val="9"/>
        <color theme="1"/>
        <rFont val="Calibri"/>
        <family val="2"/>
        <charset val="204"/>
        <scheme val="minor"/>
      </rPr>
      <t>ст.20А</t>
    </r>
    <r>
      <rPr>
        <b/>
        <sz val="9"/>
        <color theme="1"/>
        <rFont val="Calibri"/>
        <family val="2"/>
        <charset val="204"/>
        <scheme val="minor"/>
      </rPr>
      <t xml:space="preserve">
11,55/11,55/10,29/11,68/11,32/10,31/11,33/11,71  </t>
    </r>
    <r>
      <rPr>
        <b/>
        <u/>
        <sz val="9"/>
        <color theme="1"/>
        <rFont val="Calibri"/>
        <family val="2"/>
        <charset val="204"/>
        <scheme val="minor"/>
      </rPr>
      <t>ст.17Г1С-У</t>
    </r>
    <r>
      <rPr>
        <b/>
        <sz val="9"/>
        <color theme="1"/>
        <rFont val="Calibri"/>
        <family val="2"/>
        <charset val="204"/>
        <scheme val="minor"/>
      </rPr>
      <t xml:space="preserve">
11,35/11,34/11,50/11,50/11,51/11,50/11,20/ </t>
    </r>
    <r>
      <rPr>
        <b/>
        <u/>
        <sz val="9"/>
        <color theme="1"/>
        <rFont val="Calibri"/>
        <family val="2"/>
        <charset val="204"/>
        <scheme val="minor"/>
      </rPr>
      <t xml:space="preserve">ст.09ГС </t>
    </r>
    <r>
      <rPr>
        <b/>
        <sz val="9"/>
        <color theme="1"/>
        <rFont val="Calibri"/>
        <family val="2"/>
        <charset val="204"/>
        <scheme val="minor"/>
      </rPr>
      <t xml:space="preserve">
11,58/11,68/11,16/11,62/11,62/11,62/11,67/11,68/11,67/11,67/11,66/11,48  </t>
    </r>
    <r>
      <rPr>
        <b/>
        <u/>
        <sz val="9"/>
        <color theme="1"/>
        <rFont val="Calibri"/>
        <family val="2"/>
        <charset val="204"/>
        <scheme val="minor"/>
      </rPr>
      <t xml:space="preserve">ст.20 </t>
    </r>
    <r>
      <rPr>
        <b/>
        <sz val="9"/>
        <color theme="1"/>
        <rFont val="Calibri"/>
        <family val="2"/>
        <charset val="204"/>
        <scheme val="minor"/>
      </rPr>
      <t xml:space="preserve">
10,14/11,57/11,57/11,68/10,70/11,25/9,58 </t>
    </r>
    <r>
      <rPr>
        <b/>
        <u/>
        <sz val="9"/>
        <color theme="1"/>
        <rFont val="Calibri"/>
        <family val="2"/>
        <charset val="204"/>
        <scheme val="minor"/>
      </rPr>
      <t>cт.К48</t>
    </r>
    <r>
      <rPr>
        <b/>
        <sz val="9"/>
        <color theme="1"/>
        <rFont val="Calibri"/>
        <family val="2"/>
        <charset val="204"/>
        <scheme val="minor"/>
      </rPr>
      <t xml:space="preserve">
</t>
    </r>
  </si>
  <si>
    <r>
      <t xml:space="preserve">6 комплектов должно быть 
</t>
    </r>
    <r>
      <rPr>
        <sz val="8"/>
        <color rgb="FFC00000"/>
        <rFont val="Calibri"/>
        <family val="2"/>
        <charset val="204"/>
        <scheme val="minor"/>
      </rPr>
      <t>1 КОМПЛ. ПРОВЕРИТЬ НАЛИЧИЕ</t>
    </r>
  </si>
  <si>
    <t xml:space="preserve">п/ш, снятый грат, 
ГОСТ 10705-80
</t>
  </si>
  <si>
    <t xml:space="preserve">1. 11,79/11,79/12  (* из пачки 4,521 т. )
</t>
  </si>
  <si>
    <t>СЕРТ. СТ. 09Г2С, СТ.К52</t>
  </si>
  <si>
    <t xml:space="preserve">1. 1 шт. 11,75  м. 0,350 т.     (*1 шт. грат 4,6 м.)
5. 12 шт. 138,06  м. 4,115 т.  </t>
  </si>
  <si>
    <t xml:space="preserve">ГОСТ 10704-91 10705-80 ТС 153-21-2007 С ГРАТОМ  ст. 22ГЮ
 </t>
  </si>
  <si>
    <t>8,06/11,27</t>
  </si>
  <si>
    <t>11,63/8,94/10,55/9,20/8,74- резьба  c 2 -х сторон
8,19-резьба/11,46</t>
  </si>
  <si>
    <t xml:space="preserve">
9,94/9,90/9,90/11,49/11,74-резьба  c 1 cтороны</t>
  </si>
  <si>
    <t>11,98/11,99/12/11,69/11,90/11,89/12/11,89/12</t>
  </si>
  <si>
    <t xml:space="preserve">
11,69 СТ.К48 
</t>
  </si>
  <si>
    <t>п/ш, снятый грат, 
ТС 153-21-2007
СТ. 22ГЮ 
ВМЗ</t>
  </si>
  <si>
    <t>п/ш, снятый грат, 
ТС 153-21-2007
СТ. 22ГЮ</t>
  </si>
  <si>
    <t>5</t>
  </si>
  <si>
    <t>18</t>
  </si>
  <si>
    <t>19</t>
  </si>
  <si>
    <t>20</t>
  </si>
  <si>
    <t>26</t>
  </si>
  <si>
    <t>30</t>
  </si>
  <si>
    <t>31</t>
  </si>
  <si>
    <t>35</t>
  </si>
  <si>
    <t>67</t>
  </si>
  <si>
    <t>77</t>
  </si>
  <si>
    <t>86</t>
  </si>
  <si>
    <t>104</t>
  </si>
  <si>
    <t>109</t>
  </si>
  <si>
    <t>114</t>
  </si>
  <si>
    <t>130</t>
  </si>
  <si>
    <t>131</t>
  </si>
  <si>
    <t>134</t>
  </si>
  <si>
    <t>148</t>
  </si>
  <si>
    <t>149</t>
  </si>
  <si>
    <t>150</t>
  </si>
  <si>
    <t>151</t>
  </si>
  <si>
    <t xml:space="preserve">снятый грат, ГОСТ 10704-91 10705-80 п/ш,  , ст.J55 N80Q
ТС 153-21-2007  </t>
  </si>
  <si>
    <t>11,61/11,61</t>
  </si>
  <si>
    <t xml:space="preserve">
3. 12 шт. 138,51  м. 4,128 т.  СТ. К60
1. 1 шт. 10,72  м. 0,319 т.      СТ. К 52</t>
  </si>
  <si>
    <r>
      <t>9,85 cт.13ХФА
11,65/11,55/11,32/11,65</t>
    </r>
    <r>
      <rPr>
        <b/>
        <u/>
        <sz val="9"/>
        <color theme="1"/>
        <rFont val="Calibri"/>
        <family val="2"/>
        <charset val="204"/>
        <scheme val="minor"/>
      </rPr>
      <t xml:space="preserve"> cт.09Г2С</t>
    </r>
    <r>
      <rPr>
        <b/>
        <sz val="9"/>
        <color theme="1"/>
        <rFont val="Calibri"/>
        <family val="2"/>
        <charset val="204"/>
        <scheme val="minor"/>
      </rPr>
      <t xml:space="preserve">
11,43/11,66/11,65/11,55</t>
    </r>
    <r>
      <rPr>
        <sz val="9"/>
        <color theme="1"/>
        <rFont val="Calibri"/>
        <family val="2"/>
        <charset val="204"/>
        <scheme val="minor"/>
      </rPr>
      <t>/</t>
    </r>
    <r>
      <rPr>
        <b/>
        <sz val="9"/>
        <color theme="1"/>
        <rFont val="Calibri"/>
        <family val="2"/>
        <charset val="204"/>
        <scheme val="minor"/>
      </rPr>
      <t xml:space="preserve">11,42 </t>
    </r>
    <r>
      <rPr>
        <b/>
        <u/>
        <sz val="9"/>
        <color theme="1"/>
        <rFont val="Calibri"/>
        <family val="2"/>
        <charset val="204"/>
        <scheme val="minor"/>
      </rPr>
      <t>ст.20КСХ</t>
    </r>
    <r>
      <rPr>
        <b/>
        <sz val="9"/>
        <color theme="1"/>
        <rFont val="Calibri"/>
        <family val="2"/>
        <charset val="204"/>
        <scheme val="minor"/>
      </rPr>
      <t xml:space="preserve">
11,42/11,65/11,71 </t>
    </r>
    <r>
      <rPr>
        <u/>
        <sz val="9"/>
        <color theme="1"/>
        <rFont val="Calibri"/>
        <family val="2"/>
        <charset val="204"/>
        <scheme val="minor"/>
      </rPr>
      <t xml:space="preserve"> </t>
    </r>
    <r>
      <rPr>
        <b/>
        <u/>
        <sz val="9"/>
        <color theme="1"/>
        <rFont val="Calibri"/>
        <family val="2"/>
        <charset val="204"/>
        <scheme val="minor"/>
      </rPr>
      <t>ст.К52</t>
    </r>
  </si>
  <si>
    <t xml:space="preserve">11,48 СТ.К 48
9,12  CТ. 09Г2С
11,52(11,51)/11,36 СТ.К42
11,27 СТ.К52
10,74/9,63 СТ.13ХФА
11,66/11,67/11,54/11,54/11,67/11,67/11,67/10,01 СТ.20 
11,21 СТ.К56
11,37  СТ.05ХГБ
</t>
  </si>
  <si>
    <t>САИД</t>
  </si>
  <si>
    <t xml:space="preserve">11,38/11,38/11,34/11,74/11,62/11,36/11,69/11,87/11,33/11,38/11,14/11,40/11,35/11,43/11,68/11,41/11,24/11,26/11,26/11,33/11,50/11,25/11,42/11,31/11,29/11,50/10,60/11,45/11,51
</t>
  </si>
  <si>
    <t xml:space="preserve">1. 16 шт. 184,50  м. 4,167 т.      
</t>
  </si>
  <si>
    <t xml:space="preserve">
2. 8 шт. 91,61 м. 2,051 т. (*из пачки 2,779 т. )
4. 16 шт. 183,54  м. 4,114 т. </t>
  </si>
  <si>
    <t xml:space="preserve">б/ш, ППУ изол., ТУ 14-3P-1120-2007 CТ. 09Г2С </t>
  </si>
  <si>
    <t>11,72/11,66/11,20/11,57/11,47/11,53/11,55/11,50/11,98/11,69/11,69/11,30/11,54/11,23/11,63/11,76/11,70/11,29/11,36/11,49/11,73/12,02/11,36/11,38/11,63/11,52/11,57/11,31/11,59/11,36</t>
  </si>
  <si>
    <t>11,73/11,50/11,55/11,30/11,55/11,25/11,55/11,60/11,40/11,65/11,55/11,10/11,35/11,60/11,55/11,05/11,50/11,50/9,90/10,50/11,30/11,45/11,35/11,30/11,40/11,35/11,50/11,45/11,15/11,36</t>
  </si>
  <si>
    <t>11,27/11,53/11,38/11,45/11,46/11,37/11,68/11,61/11,68/11,65/11,64/11,43/11,65/11,38/11,50/11,50/11,71/11,71/11,71/11,70/11,70/11,69/11,59/11,68/11,56  СТ.К52
11,63/11,29/11,63 СТ.09ГСФ</t>
  </si>
  <si>
    <t>1,010/2,040/2,820/3,520/2,820/3,240/1,550/3,400</t>
  </si>
  <si>
    <t>НКТ</t>
  </si>
  <si>
    <t xml:space="preserve">1,910/2,065/3,050/2,075/2,940/2,950/3,665/1,015 (0,280 т. стропы)
1,930/1,070/1,930/1,970/3,770/2,130/1,735/2,065/3,185 </t>
  </si>
  <si>
    <t>11,22/11,41/11,41/11,68/11,68/11,55 ст. К52
11,29/11,66/11,35/11,67/11,67/11,67/11,21/11,67/11,40/11,67/11,24/11,67/11,22/11,28/11,33/11,69/11,29   ст. 20КСХ
11,93 ст. 20
9,25/11,67/11,39/11,68 ст. К60</t>
  </si>
  <si>
    <r>
      <t xml:space="preserve">11,53/11,46/11,64/11,60 </t>
    </r>
    <r>
      <rPr>
        <b/>
        <u/>
        <sz val="9"/>
        <color theme="1"/>
        <rFont val="Calibri"/>
        <family val="2"/>
        <charset val="204"/>
        <scheme val="minor"/>
      </rPr>
      <t xml:space="preserve">СТ. 20-КСХ
</t>
    </r>
  </si>
  <si>
    <t>10,78/10,76/11,22/11,04/11,46/11,69/11,68/11,68/11,68/9,79/11,68/11,67/11,68/11,55/11,50/11,51 ст.13ХФА
11,44 ст.К52
11,68/11,68/11,67/11,67/11,67/11,68 ст.К48</t>
  </si>
  <si>
    <t>гр.Д, ОТТМ</t>
  </si>
  <si>
    <t>12/12/12/12/12/12/12/12/12/12/12/12/12/12</t>
  </si>
  <si>
    <t>п/ш, ст.09Г2С,  ГОСТ 10705-80</t>
  </si>
  <si>
    <t>10,235 т. P -110 TMK FMC 
2,839 т.  TMK FMC  UP Q -135
1,135 т.  TMK FMC  UP Q -125</t>
  </si>
  <si>
    <t xml:space="preserve">было 7 шт. 1,930 т.
7 шт. 1,965 т. 
14 шт. 3,900 т. 
7 шт. 1,985 т. 
3 шт. 0,835 т. 
14 шт. 4,010 т. 
14 шт. 3,975 т. 
7 шт. 1,970 т. 
14 шт. 3,895 т.
14 шт. 3,905 т.
14 шт. 3,945 т.
10 шт. 2,825 т.
7 шт. 1,980 т.
14 шт. 3,930 т.
16 шт. 4,520 т.
21  шт. 5,890 т. 
7 шт. 1,975 т. 
</t>
  </si>
  <si>
    <t>ГОСТ 10705-80</t>
  </si>
  <si>
    <t>10,41/10,49</t>
  </si>
  <si>
    <t xml:space="preserve">ст.30ХГСА ГОСТ 8732-78 </t>
  </si>
  <si>
    <t>6 шт. 3,830 т./5 шт. 3,285 т./4 шт. 2,590 т./3 шт. 1,825 т./3 шт. 2,010 т./7 шт. 4,640 т. /4 шт. 2,665 т.</t>
  </si>
  <si>
    <t xml:space="preserve">5 шт. 3,300 т./6 шт. 3,850 т./6 шт. 3,990 т./6 шт. 3,910 т./6 шт. 3,920 т./2 шт. 1,310 т. </t>
  </si>
  <si>
    <t xml:space="preserve">5 шт. 3,380 т./5 шт. 3,170 т./5 шт. 3,235 т./5 шт. 3,175 т./5 шт. 3,250 т./5 шт. 3,275 т./1 шт. 0,645 т. </t>
  </si>
  <si>
    <t>обсадная, ТМК-UP
P110 
Б?</t>
  </si>
  <si>
    <t xml:space="preserve">ООО «ТРУБАМЕТАЛЛ»
тел.: +7 951 247 21 80 E-mail: trubametall@174popov.ru 
сайт: https://trubametall.tb.ru/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</si>
</sst>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7" formatCode="#,##0.00\ &quot;₽&quot;;\-#,##0.00\ &quot;₽&quot;"/>
    <numFmt numFmtId="164" formatCode="&quot;$&quot;#,##0.00_);\(&quot;$&quot;#,##0.00\)"/>
    <numFmt numFmtId="165" formatCode="&quot;Reorder&quot;;&quot;₽&quot;;&quot;₽&quot;"/>
    <numFmt numFmtId="166" formatCode="0.000"/>
    <numFmt numFmtId="167" formatCode="#,##0.00&quot;р.&quot;"/>
    <numFmt numFmtId="168" formatCode="_-* #,##0.00_р_._-;\-* #,##0.00_р_._-;_-* &quot;-&quot;??_р_._-;_-@_-"/>
    <numFmt numFmtId="169" formatCode="_(* #,##0.00_);_(* \(#,##0.00\);_(* &quot;-&quot;??_);_(@_)"/>
    <numFmt numFmtId="170" formatCode="#,##0.00\ &quot;₽&quot;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0"/>
      <name val="Corbel"/>
      <family val="2"/>
      <scheme val="major"/>
    </font>
    <font>
      <b/>
      <sz val="34"/>
      <color theme="6" tint="-0.24994659260841701"/>
      <name val="Corbel"/>
      <family val="2"/>
      <scheme val="major"/>
    </font>
    <font>
      <sz val="11"/>
      <color theme="6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6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theme="3"/>
      <name val="Calibri"/>
      <family val="2"/>
      <charset val="204"/>
      <scheme val="minor"/>
    </font>
    <font>
      <sz val="24"/>
      <color rgb="FFFA7D00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charset val="204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7" tint="-0.249977111117893"/>
      <name val="Calibri"/>
      <family val="2"/>
      <charset val="204"/>
      <scheme val="minor"/>
    </font>
    <font>
      <b/>
      <sz val="11"/>
      <color theme="7" tint="-0.249977111117893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9"/>
      <color rgb="FFC000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u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rgb="FFC00000"/>
      <name val="Calibri"/>
      <family val="2"/>
      <charset val="204"/>
      <scheme val="minor"/>
    </font>
    <font>
      <u/>
      <sz val="9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-0.24994659260841701"/>
        <bgColor indexed="64"/>
      </patternFill>
    </fill>
    <fill>
      <patternFill patternType="solid">
        <fgColor theme="4" tint="0.89996032593768116"/>
        <bgColor theme="6" tint="0.79961546678060247"/>
      </patternFill>
    </fill>
    <fill>
      <patternFill patternType="solid">
        <fgColor theme="7"/>
        <bgColor indexed="64"/>
      </patternFill>
    </fill>
    <fill>
      <patternFill patternType="solid">
        <fgColor theme="4" tint="0.89999084444715716"/>
        <bgColor theme="6" tint="0.79961546678060247"/>
      </patternFill>
    </fill>
    <fill>
      <patternFill patternType="solid">
        <fgColor theme="4" tint="0.8999908444471571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</borders>
  <cellStyleXfs count="13">
    <xf numFmtId="0" fontId="0" fillId="0" borderId="0">
      <alignment vertical="center"/>
    </xf>
    <xf numFmtId="0" fontId="4" fillId="3" borderId="0" applyNumberFormat="0" applyProtection="0">
      <alignment horizontal="left" vertical="center" indent="1"/>
    </xf>
    <xf numFmtId="0" fontId="3" fillId="4" borderId="0" applyProtection="0">
      <alignment horizontal="left" vertical="center" wrapText="1" indent="1"/>
    </xf>
    <xf numFmtId="0" fontId="5" fillId="3" borderId="0" applyNumberFormat="0" applyProtection="0">
      <alignment horizontal="right" vertical="center"/>
    </xf>
    <xf numFmtId="164" fontId="6" fillId="0" borderId="0" applyProtection="0">
      <alignment horizontal="right" vertical="center" indent="1"/>
    </xf>
    <xf numFmtId="0" fontId="6" fillId="0" borderId="0" applyProtection="0">
      <alignment horizontal="right" vertical="center" indent="1"/>
    </xf>
    <xf numFmtId="0" fontId="2" fillId="0" borderId="0" applyProtection="0">
      <alignment horizontal="center" vertical="center"/>
    </xf>
    <xf numFmtId="0" fontId="2" fillId="0" borderId="0" applyProtection="0">
      <alignment horizontal="left" vertical="center" wrapText="1" indent="1"/>
    </xf>
    <xf numFmtId="165" fontId="2" fillId="2" borderId="0">
      <alignment horizontal="left" vertical="center" indent="1"/>
    </xf>
    <xf numFmtId="0" fontId="5" fillId="3" borderId="0" applyNumberFormat="0" applyProtection="0">
      <alignment horizontal="left" vertical="center" indent="1"/>
    </xf>
    <xf numFmtId="0" fontId="7" fillId="0" borderId="1" applyNumberFormat="0" applyFill="0" applyAlignment="0" applyProtection="0"/>
    <xf numFmtId="168" fontId="12" fillId="0" borderId="0" applyFont="0" applyFill="0" applyBorder="0" applyAlignment="0" applyProtection="0"/>
    <xf numFmtId="169" fontId="12" fillId="0" borderId="0" applyFont="0" applyFill="0" applyBorder="0" applyAlignment="0" applyProtection="0"/>
  </cellStyleXfs>
  <cellXfs count="77">
    <xf numFmtId="0" fontId="0" fillId="0" borderId="0" xfId="0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center" vertical="center"/>
    </xf>
    <xf numFmtId="166" fontId="0" fillId="0" borderId="0" xfId="0" applyNumberFormat="1" applyAlignment="1" applyProtection="1">
      <alignment horizontal="center" vertical="center"/>
    </xf>
    <xf numFmtId="167" fontId="8" fillId="0" borderId="0" xfId="0" applyNumberFormat="1" applyFont="1" applyAlignment="1" applyProtection="1">
      <alignment horizontal="center" vertical="center"/>
    </xf>
    <xf numFmtId="0" fontId="0" fillId="0" borderId="0" xfId="0" applyFont="1" applyAlignment="1" applyProtection="1">
      <alignment horizontal="left" vertical="center"/>
      <protection locked="0"/>
    </xf>
    <xf numFmtId="1" fontId="9" fillId="0" borderId="0" xfId="0" applyNumberFormat="1" applyFont="1" applyAlignment="1" applyProtection="1">
      <alignment horizontal="center" vertical="center"/>
      <protection locked="0"/>
    </xf>
    <xf numFmtId="1" fontId="11" fillId="0" borderId="0" xfId="0" applyNumberFormat="1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7" fillId="4" borderId="2" xfId="2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19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</xf>
    <xf numFmtId="0" fontId="18" fillId="0" borderId="0" xfId="0" applyFont="1" applyAlignment="1" applyProtection="1">
      <alignment horizontal="left" vertical="top"/>
      <protection locked="0"/>
    </xf>
    <xf numFmtId="0" fontId="13" fillId="0" borderId="0" xfId="0" applyFont="1" applyAlignment="1" applyProtection="1">
      <alignment horizontal="left" vertical="top"/>
    </xf>
    <xf numFmtId="167" fontId="21" fillId="0" borderId="0" xfId="0" applyNumberFormat="1" applyFont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/>
    </xf>
    <xf numFmtId="166" fontId="21" fillId="0" borderId="0" xfId="0" applyNumberFormat="1" applyFont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 wrapText="1"/>
      <protection locked="0"/>
    </xf>
    <xf numFmtId="0" fontId="1" fillId="7" borderId="10" xfId="4" applyNumberFormat="1" applyFont="1" applyFill="1" applyBorder="1" applyAlignment="1">
      <alignment horizontal="center" vertical="center"/>
    </xf>
    <xf numFmtId="0" fontId="1" fillId="7" borderId="2" xfId="4" applyNumberFormat="1" applyFont="1" applyFill="1" applyBorder="1" applyAlignment="1">
      <alignment horizontal="center" vertical="center"/>
    </xf>
    <xf numFmtId="166" fontId="1" fillId="7" borderId="9" xfId="4" applyNumberFormat="1" applyFont="1" applyFill="1" applyBorder="1" applyAlignment="1">
      <alignment horizontal="center" vertical="center"/>
    </xf>
    <xf numFmtId="0" fontId="0" fillId="7" borderId="6" xfId="5" applyFont="1" applyFill="1" applyBorder="1" applyAlignment="1">
      <alignment horizontal="center" vertical="center"/>
    </xf>
    <xf numFmtId="0" fontId="0" fillId="7" borderId="4" xfId="5" applyFont="1" applyFill="1" applyBorder="1" applyAlignment="1">
      <alignment horizontal="right" vertical="center" indent="1"/>
    </xf>
    <xf numFmtId="0" fontId="0" fillId="7" borderId="4" xfId="6" applyFont="1" applyFill="1" applyBorder="1" applyAlignment="1">
      <alignment horizontal="center" vertical="center"/>
    </xf>
    <xf numFmtId="166" fontId="0" fillId="7" borderId="5" xfId="5" applyNumberFormat="1" applyFont="1" applyFill="1" applyBorder="1" applyAlignment="1">
      <alignment horizontal="right" vertical="center" indent="1"/>
    </xf>
    <xf numFmtId="0" fontId="0" fillId="5" borderId="6" xfId="5" applyFont="1" applyFill="1" applyBorder="1" applyAlignment="1">
      <alignment horizontal="center" vertical="center"/>
    </xf>
    <xf numFmtId="0" fontId="0" fillId="5" borderId="4" xfId="5" applyFont="1" applyFill="1" applyBorder="1" applyAlignment="1">
      <alignment horizontal="right" vertical="center" indent="1"/>
    </xf>
    <xf numFmtId="0" fontId="0" fillId="5" borderId="4" xfId="6" applyFont="1" applyFill="1" applyBorder="1" applyAlignment="1">
      <alignment horizontal="center" vertical="center"/>
    </xf>
    <xf numFmtId="166" fontId="0" fillId="5" borderId="5" xfId="5" applyNumberFormat="1" applyFont="1" applyFill="1" applyBorder="1" applyAlignment="1">
      <alignment horizontal="right" vertical="center" indent="1"/>
    </xf>
    <xf numFmtId="2" fontId="0" fillId="5" borderId="4" xfId="6" applyNumberFormat="1" applyFont="1" applyFill="1" applyBorder="1" applyAlignment="1">
      <alignment horizontal="center" vertical="center"/>
    </xf>
    <xf numFmtId="168" fontId="0" fillId="5" borderId="4" xfId="6" applyNumberFormat="1" applyFont="1" applyFill="1" applyBorder="1" applyAlignment="1">
      <alignment horizontal="center" vertical="center"/>
    </xf>
    <xf numFmtId="1" fontId="0" fillId="5" borderId="4" xfId="5" applyNumberFormat="1" applyFont="1" applyFill="1" applyBorder="1" applyAlignment="1">
      <alignment horizontal="right" vertical="center" indent="1"/>
    </xf>
    <xf numFmtId="2" fontId="0" fillId="5" borderId="5" xfId="5" applyNumberFormat="1" applyFont="1" applyFill="1" applyBorder="1" applyAlignment="1">
      <alignment horizontal="right" vertical="center" indent="1"/>
    </xf>
    <xf numFmtId="0" fontId="0" fillId="5" borderId="8" xfId="5" applyFont="1" applyFill="1" applyBorder="1" applyAlignment="1">
      <alignment horizontal="center" vertical="center"/>
    </xf>
    <xf numFmtId="0" fontId="0" fillId="5" borderId="11" xfId="5" applyFont="1" applyFill="1" applyBorder="1" applyAlignment="1">
      <alignment horizontal="right" vertical="center" indent="1"/>
    </xf>
    <xf numFmtId="2" fontId="0" fillId="5" borderId="11" xfId="6" applyNumberFormat="1" applyFont="1" applyFill="1" applyBorder="1" applyAlignment="1">
      <alignment horizontal="center" vertical="center"/>
    </xf>
    <xf numFmtId="166" fontId="0" fillId="5" borderId="7" xfId="5" applyNumberFormat="1" applyFont="1" applyFill="1" applyBorder="1" applyAlignment="1">
      <alignment horizontal="right" vertical="center" indent="1"/>
    </xf>
    <xf numFmtId="0" fontId="13" fillId="8" borderId="4" xfId="2" applyFont="1" applyFill="1" applyBorder="1" applyAlignment="1">
      <alignment horizontal="left" vertical="center" wrapText="1"/>
    </xf>
    <xf numFmtId="7" fontId="19" fillId="7" borderId="4" xfId="4" applyNumberFormat="1" applyFont="1" applyFill="1" applyBorder="1" applyAlignment="1">
      <alignment horizontal="left" vertical="top" wrapText="1"/>
    </xf>
    <xf numFmtId="0" fontId="19" fillId="7" borderId="4" xfId="5" applyNumberFormat="1" applyFont="1" applyFill="1" applyBorder="1" applyAlignment="1">
      <alignment horizontal="left" vertical="center" wrapText="1"/>
    </xf>
    <xf numFmtId="0" fontId="19" fillId="7" borderId="4" xfId="5" applyNumberFormat="1" applyFont="1" applyFill="1" applyBorder="1" applyAlignment="1">
      <alignment horizontal="left" vertical="top" wrapText="1"/>
    </xf>
    <xf numFmtId="0" fontId="19" fillId="5" borderId="4" xfId="5" applyNumberFormat="1" applyFont="1" applyFill="1" applyBorder="1" applyAlignment="1">
      <alignment horizontal="left" vertical="top" wrapText="1"/>
    </xf>
    <xf numFmtId="0" fontId="19" fillId="5" borderId="4" xfId="5" applyNumberFormat="1" applyFont="1" applyFill="1" applyBorder="1" applyAlignment="1">
      <alignment horizontal="left" vertical="center" wrapText="1"/>
    </xf>
    <xf numFmtId="0" fontId="13" fillId="8" borderId="4" xfId="2" applyFont="1" applyFill="1" applyBorder="1" applyAlignment="1">
      <alignment horizontal="left" vertical="top" wrapText="1"/>
    </xf>
    <xf numFmtId="170" fontId="17" fillId="6" borderId="6" xfId="2" applyNumberFormat="1" applyFont="1" applyFill="1" applyBorder="1" applyAlignment="1">
      <alignment horizontal="center" vertical="center" wrapText="1"/>
    </xf>
    <xf numFmtId="170" fontId="17" fillId="9" borderId="6" xfId="2" applyNumberFormat="1" applyFont="1" applyFill="1" applyBorder="1" applyAlignment="1">
      <alignment horizontal="center" vertical="center" wrapText="1"/>
    </xf>
    <xf numFmtId="1" fontId="7" fillId="4" borderId="1" xfId="10" applyNumberFormat="1" applyFill="1" applyAlignment="1" applyProtection="1">
      <alignment horizontal="left" vertical="center" wrapText="1" indent="1"/>
    </xf>
    <xf numFmtId="0" fontId="7" fillId="4" borderId="1" xfId="10" applyNumberFormat="1" applyFill="1" applyAlignment="1">
      <alignment horizontal="center" vertical="center" wrapText="1"/>
    </xf>
    <xf numFmtId="0" fontId="7" fillId="4" borderId="1" xfId="10" applyNumberFormat="1" applyFill="1" applyAlignment="1">
      <alignment horizontal="left" vertical="center" wrapText="1"/>
    </xf>
    <xf numFmtId="0" fontId="25" fillId="6" borderId="1" xfId="10" applyNumberFormat="1" applyFont="1" applyFill="1" applyAlignment="1">
      <alignment horizontal="center" vertical="center" wrapText="1"/>
    </xf>
    <xf numFmtId="0" fontId="17" fillId="4" borderId="4" xfId="2" applyFont="1" applyFill="1" applyBorder="1" applyAlignment="1">
      <alignment horizontal="center" vertical="center" wrapText="1"/>
    </xf>
    <xf numFmtId="49" fontId="0" fillId="7" borderId="6" xfId="7" applyNumberFormat="1" applyFont="1" applyFill="1" applyBorder="1" applyAlignment="1">
      <alignment horizontal="center" vertical="center" wrapText="1"/>
    </xf>
    <xf numFmtId="170" fontId="9" fillId="0" borderId="0" xfId="0" applyNumberFormat="1" applyFont="1" applyAlignment="1" applyProtection="1">
      <alignment horizontal="left" vertical="top" wrapText="1"/>
      <protection locked="0"/>
    </xf>
    <xf numFmtId="0" fontId="17" fillId="10" borderId="2" xfId="2" applyFont="1" applyFill="1" applyBorder="1" applyAlignment="1">
      <alignment horizontal="center" vertical="center" wrapText="1"/>
    </xf>
    <xf numFmtId="1" fontId="0" fillId="7" borderId="4" xfId="5" applyNumberFormat="1" applyFont="1" applyFill="1" applyBorder="1" applyAlignment="1">
      <alignment horizontal="right" vertical="center" indent="1"/>
    </xf>
    <xf numFmtId="2" fontId="0" fillId="7" borderId="4" xfId="6" applyNumberFormat="1" applyFont="1" applyFill="1" applyBorder="1" applyAlignment="1">
      <alignment horizontal="center" vertical="center"/>
    </xf>
    <xf numFmtId="7" fontId="16" fillId="5" borderId="4" xfId="4" applyNumberFormat="1" applyFont="1" applyFill="1" applyBorder="1" applyAlignment="1">
      <alignment horizontal="center" vertical="center"/>
    </xf>
    <xf numFmtId="0" fontId="13" fillId="0" borderId="0" xfId="0" applyFont="1" applyAlignment="1" applyProtection="1">
      <alignment horizontal="left" vertical="top" wrapText="1"/>
    </xf>
    <xf numFmtId="7" fontId="16" fillId="7" borderId="4" xfId="4" applyNumberFormat="1" applyFont="1" applyFill="1" applyBorder="1" applyAlignment="1">
      <alignment horizontal="center" vertical="center"/>
    </xf>
    <xf numFmtId="7" fontId="16" fillId="5" borderId="4" xfId="4" applyNumberFormat="1" applyFont="1" applyFill="1" applyBorder="1" applyAlignment="1">
      <alignment horizontal="center" vertical="center" wrapText="1"/>
    </xf>
    <xf numFmtId="0" fontId="20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168" fontId="0" fillId="7" borderId="4" xfId="6" applyNumberFormat="1" applyFont="1" applyFill="1" applyBorder="1" applyAlignment="1">
      <alignment horizontal="center" vertical="center"/>
    </xf>
    <xf numFmtId="0" fontId="13" fillId="8" borderId="4" xfId="2" applyFont="1" applyFill="1" applyBorder="1" applyAlignment="1">
      <alignment horizontal="left" wrapText="1"/>
    </xf>
    <xf numFmtId="170" fontId="9" fillId="0" borderId="0" xfId="0" applyNumberFormat="1" applyFont="1" applyAlignment="1" applyProtection="1">
      <alignment horizontal="left" vertical="center" wrapText="1"/>
      <protection locked="0"/>
    </xf>
    <xf numFmtId="0" fontId="24" fillId="8" borderId="4" xfId="2" applyFont="1" applyFill="1" applyBorder="1" applyAlignment="1">
      <alignment horizontal="left" vertical="center" wrapText="1"/>
    </xf>
    <xf numFmtId="0" fontId="2" fillId="7" borderId="6" xfId="5" applyFont="1" applyFill="1" applyBorder="1" applyAlignment="1">
      <alignment horizontal="center" vertical="center"/>
    </xf>
    <xf numFmtId="0" fontId="2" fillId="7" borderId="4" xfId="5" applyFont="1" applyFill="1" applyBorder="1" applyAlignment="1">
      <alignment horizontal="right" vertical="center" indent="1"/>
    </xf>
    <xf numFmtId="0" fontId="2" fillId="7" borderId="4" xfId="6" applyFont="1" applyFill="1" applyBorder="1" applyAlignment="1">
      <alignment horizontal="center" vertical="center"/>
    </xf>
    <xf numFmtId="166" fontId="2" fillId="7" borderId="5" xfId="5" applyNumberFormat="1" applyFont="1" applyFill="1" applyBorder="1" applyAlignment="1">
      <alignment horizontal="right" vertical="center" indent="1"/>
    </xf>
    <xf numFmtId="0" fontId="15" fillId="3" borderId="1" xfId="10" applyFont="1" applyFill="1" applyAlignment="1" applyProtection="1">
      <alignment horizontal="left" vertical="center" wrapText="1" indent="1"/>
    </xf>
    <xf numFmtId="0" fontId="15" fillId="3" borderId="1" xfId="10" applyFont="1" applyFill="1" applyAlignment="1" applyProtection="1">
      <alignment horizontal="left" vertical="center" indent="1"/>
    </xf>
  </cellXfs>
  <cellStyles count="13">
    <cellStyle name="Валюта таблицы" xfId="4" xr:uid="{00000000-0005-0000-0000-000000000000}"/>
    <cellStyle name="Заголовок 1" xfId="2" builtinId="16" customBuiltin="1"/>
    <cellStyle name="Заголовок 2" xfId="3" builtinId="17" customBuiltin="1"/>
    <cellStyle name="Заголовок 3" xfId="9" builtinId="18" customBuiltin="1"/>
    <cellStyle name="Название" xfId="1" builtinId="15" customBuiltin="1"/>
    <cellStyle name="Обычный" xfId="0" builtinId="0" customBuiltin="1"/>
    <cellStyle name="Отменено" xfId="6" xr:uid="{00000000-0005-0000-0000-000007000000}"/>
    <cellStyle name="Сведения таблицы слева" xfId="7" xr:uid="{00000000-0005-0000-0000-000008000000}"/>
    <cellStyle name="Сведения таблицы справа" xfId="5" xr:uid="{00000000-0005-0000-0000-000009000000}"/>
    <cellStyle name="Связанная ячейка" xfId="10" builtinId="24"/>
    <cellStyle name="Столбец с отметкой" xfId="8" xr:uid="{00000000-0005-0000-0000-00000B000000}"/>
    <cellStyle name="Финансовый 2 10 3 2 3" xfId="11" xr:uid="{00000000-0005-0000-0000-00000C000000}"/>
    <cellStyle name="Финансовый 2 10 3 2 3 2" xfId="12" xr:uid="{00000000-0005-0000-0000-00000D000000}"/>
  </cellStyles>
  <dxfs count="5"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0"/>
      </font>
      <fill>
        <patternFill patternType="none">
          <bgColor auto="1"/>
        </patternFill>
      </fill>
      <border diagonalUp="0" diagonalDown="0">
        <left/>
        <right/>
        <top/>
        <bottom style="thin">
          <color theme="0"/>
        </bottom>
        <vertical style="thin">
          <color theme="0"/>
        </vertical>
        <horizontal/>
      </border>
    </dxf>
    <dxf>
      <font>
        <b/>
        <i val="0"/>
        <color theme="0"/>
      </font>
      <fill>
        <patternFill>
          <bgColor theme="6" tint="-0.24994659260841701"/>
        </patternFill>
      </fill>
      <border>
        <top/>
        <bottom style="thick">
          <color theme="0"/>
        </bottom>
        <vertical style="thick">
          <color theme="0"/>
        </vertical>
      </border>
    </dxf>
    <dxf>
      <font>
        <color theme="1"/>
      </font>
      <fill>
        <patternFill patternType="solid">
          <fgColor theme="6" tint="0.79961546678060247"/>
          <bgColor theme="4" tint="0.89996032593768116"/>
        </patternFill>
      </fill>
      <border>
        <vertical/>
        <horizontal style="thick">
          <color theme="0"/>
        </horizontal>
      </border>
    </dxf>
  </dxfs>
  <tableStyles count="1" defaultTableStyle="TableStyleMedium2" defaultPivotStyle="PivotStyleLight16">
    <tableStyle name="Инвентарный список" pivot="0" count="3" xr9:uid="{00000000-0011-0000-FFFF-FFFF00000000}">
      <tableStyleElement type="wholeTable" dxfId="4"/>
      <tableStyleElement type="headerRow" dxfId="3"/>
      <tableStyleElement type="firstColumn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Inventory List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191C1F"/>
      </a:accent1>
      <a:accent2>
        <a:srgbClr val="456185"/>
      </a:accent2>
      <a:accent3>
        <a:srgbClr val="5B9EA4"/>
      </a:accent3>
      <a:accent4>
        <a:srgbClr val="F79646"/>
      </a:accent4>
      <a:accent5>
        <a:srgbClr val="CC3300"/>
      </a:accent5>
      <a:accent6>
        <a:srgbClr val="FFCC00"/>
      </a:accent6>
      <a:hlink>
        <a:srgbClr val="859EBF"/>
      </a:hlink>
      <a:folHlink>
        <a:srgbClr val="5B9EA4"/>
      </a:folHlink>
    </a:clrScheme>
    <a:fontScheme name="44 Inventory Lis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249977111117893"/>
    <pageSetUpPr fitToPage="1"/>
  </sheetPr>
  <dimension ref="A1:AK178"/>
  <sheetViews>
    <sheetView tabSelected="1" zoomScale="90" zoomScaleNormal="90" workbookViewId="0">
      <selection activeCell="A2" sqref="A2:K2"/>
    </sheetView>
  </sheetViews>
  <sheetFormatPr defaultColWidth="9.140625" defaultRowHeight="15" outlineLevelCol="1" x14ac:dyDescent="0.25"/>
  <cols>
    <col min="1" max="1" width="7.5703125" style="11" customWidth="1"/>
    <col min="2" max="2" width="19.140625" style="66" customWidth="1"/>
    <col min="3" max="3" width="10.28515625" style="14" customWidth="1"/>
    <col min="4" max="4" width="6.7109375" style="14" customWidth="1"/>
    <col min="5" max="5" width="10.7109375" style="6" customWidth="1"/>
    <col min="6" max="6" width="7" style="6" customWidth="1"/>
    <col min="7" max="7" width="16.28515625" style="6" customWidth="1"/>
    <col min="8" max="8" width="9.5703125" style="7" customWidth="1"/>
    <col min="9" max="9" width="14.85546875" style="8" customWidth="1" outlineLevel="1"/>
    <col min="10" max="10" width="54.85546875" style="18" customWidth="1"/>
    <col min="11" max="11" width="19.28515625" style="16" customWidth="1"/>
    <col min="12" max="12" width="16.7109375" style="1" customWidth="1" outlineLevel="1"/>
    <col min="13" max="16384" width="9.140625" style="1"/>
  </cols>
  <sheetData>
    <row r="1" spans="1:37" x14ac:dyDescent="0.25">
      <c r="A1" s="10"/>
      <c r="B1" s="1"/>
      <c r="C1" s="12"/>
      <c r="D1" s="12"/>
      <c r="E1" s="1"/>
      <c r="F1" s="1"/>
      <c r="G1" s="1"/>
      <c r="H1" s="1"/>
      <c r="I1" s="12"/>
      <c r="J1" s="17"/>
      <c r="K1" s="15"/>
      <c r="L1" s="2"/>
    </row>
    <row r="2" spans="1:37" s="4" customFormat="1" ht="149.25" customHeight="1" thickBot="1" x14ac:dyDescent="0.3">
      <c r="A2" s="75" t="s">
        <v>423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37" ht="71.25" customHeight="1" thickTop="1" thickBot="1" x14ac:dyDescent="0.3">
      <c r="A3" s="51" t="s">
        <v>1</v>
      </c>
      <c r="B3" s="52" t="s">
        <v>0</v>
      </c>
      <c r="C3" s="52" t="s">
        <v>2</v>
      </c>
      <c r="D3" s="52" t="s">
        <v>185</v>
      </c>
      <c r="E3" s="52" t="s">
        <v>189</v>
      </c>
      <c r="F3" s="52" t="s">
        <v>3</v>
      </c>
      <c r="G3" s="52" t="s">
        <v>4</v>
      </c>
      <c r="H3" s="52" t="s">
        <v>5</v>
      </c>
      <c r="I3" s="54" t="s">
        <v>188</v>
      </c>
      <c r="J3" s="52" t="s">
        <v>186</v>
      </c>
      <c r="K3" s="53" t="s">
        <v>187</v>
      </c>
      <c r="L3" s="2"/>
    </row>
    <row r="4" spans="1:37" ht="26.25" customHeight="1" thickTop="1" thickBot="1" x14ac:dyDescent="0.3">
      <c r="A4" s="56" t="s">
        <v>210</v>
      </c>
      <c r="B4" s="63" t="s">
        <v>6</v>
      </c>
      <c r="C4" s="13">
        <v>26</v>
      </c>
      <c r="D4" s="55">
        <v>2.5</v>
      </c>
      <c r="E4" s="23" t="s">
        <v>7</v>
      </c>
      <c r="F4" s="24">
        <v>18</v>
      </c>
      <c r="G4" s="24">
        <v>108.9</v>
      </c>
      <c r="H4" s="25">
        <f>((C4-D4)*D4*0.02466)*G4/1000</f>
        <v>0.1577715975</v>
      </c>
      <c r="I4" s="49">
        <v>65000</v>
      </c>
      <c r="J4" s="42" t="s">
        <v>8</v>
      </c>
      <c r="K4" s="43" t="s">
        <v>9</v>
      </c>
      <c r="L4" s="5"/>
    </row>
    <row r="5" spans="1:37" ht="26.25" customHeight="1" thickTop="1" thickBot="1" x14ac:dyDescent="0.3">
      <c r="A5" s="56" t="s">
        <v>217</v>
      </c>
      <c r="B5" s="63" t="s">
        <v>6</v>
      </c>
      <c r="C5" s="13">
        <v>32</v>
      </c>
      <c r="D5" s="13">
        <v>5</v>
      </c>
      <c r="E5" s="26" t="s">
        <v>7</v>
      </c>
      <c r="F5" s="27">
        <v>1</v>
      </c>
      <c r="G5" s="28">
        <v>6.72</v>
      </c>
      <c r="H5" s="29">
        <f>((C5-D5)*D5*0.02466)*G5/1000</f>
        <v>2.2371552000000003E-2</v>
      </c>
      <c r="I5" s="49">
        <v>89000</v>
      </c>
      <c r="J5" s="42">
        <v>6.72</v>
      </c>
      <c r="K5" s="44" t="s">
        <v>10</v>
      </c>
      <c r="L5" s="5"/>
    </row>
    <row r="6" spans="1:37" ht="26.25" customHeight="1" thickTop="1" thickBot="1" x14ac:dyDescent="0.3">
      <c r="A6" s="56" t="s">
        <v>218</v>
      </c>
      <c r="B6" s="63" t="s">
        <v>6</v>
      </c>
      <c r="C6" s="13">
        <v>48</v>
      </c>
      <c r="D6" s="13">
        <v>3</v>
      </c>
      <c r="E6" s="26" t="s">
        <v>7</v>
      </c>
      <c r="F6" s="27">
        <v>42</v>
      </c>
      <c r="G6" s="28">
        <v>254.1</v>
      </c>
      <c r="H6" s="29">
        <f t="shared" ref="H6:H8" si="0">((C6-D6)*D6*0.02466)*G6/1000</f>
        <v>0.84592431000000012</v>
      </c>
      <c r="I6" s="49">
        <v>65000</v>
      </c>
      <c r="J6" s="42" t="s">
        <v>8</v>
      </c>
      <c r="K6" s="45" t="s">
        <v>11</v>
      </c>
      <c r="L6" s="5"/>
    </row>
    <row r="7" spans="1:37" ht="26.25" customHeight="1" thickTop="1" thickBot="1" x14ac:dyDescent="0.3">
      <c r="A7" s="56" t="s">
        <v>219</v>
      </c>
      <c r="B7" s="63" t="s">
        <v>6</v>
      </c>
      <c r="C7" s="13">
        <v>60</v>
      </c>
      <c r="D7" s="13">
        <v>3</v>
      </c>
      <c r="E7" s="26" t="s">
        <v>7</v>
      </c>
      <c r="F7" s="27">
        <v>1</v>
      </c>
      <c r="G7" s="28">
        <v>4.29</v>
      </c>
      <c r="H7" s="29">
        <f t="shared" si="0"/>
        <v>1.8090329400000001E-2</v>
      </c>
      <c r="I7" s="49">
        <v>65000</v>
      </c>
      <c r="J7" s="42">
        <v>4.29</v>
      </c>
      <c r="K7" s="45" t="s">
        <v>12</v>
      </c>
      <c r="L7" s="5"/>
    </row>
    <row r="8" spans="1:37" ht="26.25" customHeight="1" thickTop="1" thickBot="1" x14ac:dyDescent="0.3">
      <c r="A8" s="56" t="s">
        <v>371</v>
      </c>
      <c r="B8" s="63" t="s">
        <v>6</v>
      </c>
      <c r="C8" s="13">
        <v>73</v>
      </c>
      <c r="D8" s="13">
        <v>5.5</v>
      </c>
      <c r="E8" s="26" t="s">
        <v>7</v>
      </c>
      <c r="F8" s="27">
        <v>2</v>
      </c>
      <c r="G8" s="28">
        <v>20.67</v>
      </c>
      <c r="H8" s="29">
        <f t="shared" si="0"/>
        <v>0.18923436675000002</v>
      </c>
      <c r="I8" s="49">
        <v>89000</v>
      </c>
      <c r="J8" s="42" t="s">
        <v>13</v>
      </c>
      <c r="K8" s="44" t="s">
        <v>10</v>
      </c>
      <c r="L8" s="5"/>
    </row>
    <row r="9" spans="1:37" ht="35.25" customHeight="1" thickTop="1" thickBot="1" x14ac:dyDescent="0.3">
      <c r="A9" s="56" t="s">
        <v>220</v>
      </c>
      <c r="B9" s="63" t="s">
        <v>397</v>
      </c>
      <c r="C9" s="13">
        <v>73</v>
      </c>
      <c r="D9" s="13">
        <v>5.5</v>
      </c>
      <c r="E9" s="26" t="s">
        <v>53</v>
      </c>
      <c r="F9" s="27"/>
      <c r="G9" s="28"/>
      <c r="H9" s="29">
        <f>19.39+19.785</f>
        <v>39.174999999999997</v>
      </c>
      <c r="I9" s="49"/>
      <c r="J9" s="42" t="s">
        <v>407</v>
      </c>
      <c r="K9" s="44" t="s">
        <v>406</v>
      </c>
      <c r="L9" s="5"/>
    </row>
    <row r="10" spans="1:37" ht="35.25" customHeight="1" thickTop="1" thickBot="1" x14ac:dyDescent="0.3">
      <c r="A10" s="56" t="s">
        <v>220</v>
      </c>
      <c r="B10" s="63" t="s">
        <v>397</v>
      </c>
      <c r="C10" s="13">
        <v>73</v>
      </c>
      <c r="D10" s="13">
        <v>5.5</v>
      </c>
      <c r="E10" s="26" t="s">
        <v>53</v>
      </c>
      <c r="F10" s="27"/>
      <c r="G10" s="28"/>
      <c r="H10" s="29">
        <v>20.399999999999999</v>
      </c>
      <c r="I10" s="49"/>
      <c r="J10" s="42" t="s">
        <v>405</v>
      </c>
      <c r="K10" s="44" t="s">
        <v>406</v>
      </c>
      <c r="L10" s="5"/>
    </row>
    <row r="11" spans="1:37" ht="35.25" customHeight="1" thickTop="1" thickBot="1" x14ac:dyDescent="0.3">
      <c r="A11" s="56" t="s">
        <v>220</v>
      </c>
      <c r="B11" s="63" t="s">
        <v>14</v>
      </c>
      <c r="C11" s="13">
        <v>73</v>
      </c>
      <c r="D11" s="13">
        <v>5.5</v>
      </c>
      <c r="E11" s="26" t="s">
        <v>15</v>
      </c>
      <c r="F11" s="27">
        <v>1</v>
      </c>
      <c r="G11" s="28"/>
      <c r="H11" s="29">
        <f>66.8-1.93-20.595-20.335-0.92-20.253-2.079-0.598</f>
        <v>8.9999999999988645E-2</v>
      </c>
      <c r="I11" s="49">
        <v>77000</v>
      </c>
      <c r="J11" s="42"/>
      <c r="K11" s="45" t="s">
        <v>16</v>
      </c>
      <c r="L11" s="5"/>
    </row>
    <row r="12" spans="1:37" ht="54" customHeight="1" thickTop="1" thickBot="1" x14ac:dyDescent="0.3">
      <c r="A12" s="56" t="s">
        <v>221</v>
      </c>
      <c r="B12" s="61" t="s">
        <v>14</v>
      </c>
      <c r="C12" s="13">
        <v>73</v>
      </c>
      <c r="D12" s="13">
        <v>7</v>
      </c>
      <c r="E12" s="30" t="s">
        <v>15</v>
      </c>
      <c r="F12" s="31">
        <v>94</v>
      </c>
      <c r="G12" s="32">
        <v>894.56</v>
      </c>
      <c r="H12" s="33">
        <v>10.62</v>
      </c>
      <c r="I12" s="49">
        <v>77000</v>
      </c>
      <c r="J12" s="42" t="s">
        <v>190</v>
      </c>
      <c r="K12" s="46" t="s">
        <v>17</v>
      </c>
      <c r="L12" s="5"/>
    </row>
    <row r="13" spans="1:37" ht="26.25" customHeight="1" thickTop="1" thickBot="1" x14ac:dyDescent="0.3">
      <c r="A13" s="56" t="s">
        <v>222</v>
      </c>
      <c r="B13" s="61" t="s">
        <v>18</v>
      </c>
      <c r="C13" s="13">
        <v>73</v>
      </c>
      <c r="D13" s="13">
        <v>9.19</v>
      </c>
      <c r="E13" s="30"/>
      <c r="F13" s="31">
        <v>9</v>
      </c>
      <c r="G13" s="32"/>
      <c r="H13" s="33">
        <v>1.52</v>
      </c>
      <c r="I13" s="49">
        <v>120000</v>
      </c>
      <c r="J13" s="42"/>
      <c r="K13" s="46" t="s">
        <v>19</v>
      </c>
      <c r="L13" s="5"/>
    </row>
    <row r="14" spans="1:37" ht="26.25" customHeight="1" thickTop="1" thickBot="1" x14ac:dyDescent="0.3">
      <c r="A14" s="56" t="s">
        <v>223</v>
      </c>
      <c r="B14" s="61" t="s">
        <v>20</v>
      </c>
      <c r="C14" s="13">
        <v>76</v>
      </c>
      <c r="D14" s="13">
        <v>4</v>
      </c>
      <c r="E14" s="30" t="s">
        <v>7</v>
      </c>
      <c r="F14" s="31">
        <v>3</v>
      </c>
      <c r="G14" s="32">
        <v>32.72</v>
      </c>
      <c r="H14" s="33">
        <f>((C14-D14)*D14*0.02466)*G14/1000</f>
        <v>0.23238005760000002</v>
      </c>
      <c r="I14" s="49">
        <v>65000</v>
      </c>
      <c r="J14" s="42" t="s">
        <v>21</v>
      </c>
      <c r="K14" s="46" t="s">
        <v>22</v>
      </c>
      <c r="L14" s="5"/>
    </row>
    <row r="15" spans="1:37" ht="26.25" customHeight="1" thickTop="1" thickBot="1" x14ac:dyDescent="0.3">
      <c r="A15" s="56" t="s">
        <v>224</v>
      </c>
      <c r="B15" s="61" t="s">
        <v>6</v>
      </c>
      <c r="C15" s="13">
        <v>89</v>
      </c>
      <c r="D15" s="13">
        <v>4</v>
      </c>
      <c r="E15" s="30" t="s">
        <v>7</v>
      </c>
      <c r="F15" s="31">
        <v>2</v>
      </c>
      <c r="G15" s="32">
        <v>21.64</v>
      </c>
      <c r="H15" s="33">
        <f>((C15-D15)*D15*0.02466)*G15/1000</f>
        <v>0.18143841600000002</v>
      </c>
      <c r="I15" s="49">
        <v>65000</v>
      </c>
      <c r="J15" s="42" t="s">
        <v>23</v>
      </c>
      <c r="K15" s="46" t="s">
        <v>24</v>
      </c>
      <c r="L15" s="5"/>
    </row>
    <row r="16" spans="1:37" ht="26.25" customHeight="1" thickTop="1" thickBot="1" x14ac:dyDescent="0.3">
      <c r="A16" s="56" t="s">
        <v>225</v>
      </c>
      <c r="B16" s="61" t="s">
        <v>6</v>
      </c>
      <c r="C16" s="13">
        <v>89</v>
      </c>
      <c r="D16" s="13">
        <v>6</v>
      </c>
      <c r="E16" s="30" t="s">
        <v>7</v>
      </c>
      <c r="F16" s="31">
        <v>1</v>
      </c>
      <c r="G16" s="32">
        <v>6.9</v>
      </c>
      <c r="H16" s="33">
        <f>((C16-D16)*D16*0.02466)*G16/1000</f>
        <v>8.4736692000000002E-2</v>
      </c>
      <c r="I16" s="49">
        <v>85000</v>
      </c>
      <c r="J16" s="42" t="s">
        <v>25</v>
      </c>
      <c r="K16" s="46" t="s">
        <v>26</v>
      </c>
      <c r="L16" s="5"/>
    </row>
    <row r="17" spans="1:12" ht="56.25" customHeight="1" thickTop="1" thickBot="1" x14ac:dyDescent="0.3">
      <c r="A17" s="56" t="s">
        <v>226</v>
      </c>
      <c r="B17" s="61" t="s">
        <v>14</v>
      </c>
      <c r="C17" s="13">
        <v>102</v>
      </c>
      <c r="D17" s="13">
        <v>6.5</v>
      </c>
      <c r="E17" s="30" t="s">
        <v>15</v>
      </c>
      <c r="F17" s="31">
        <f>58-9</f>
        <v>49</v>
      </c>
      <c r="G17" s="32"/>
      <c r="H17" s="33">
        <f>13.816-0.19-3.39-1.53</f>
        <v>8.7060000000000013</v>
      </c>
      <c r="I17" s="49">
        <v>77000</v>
      </c>
      <c r="J17" s="42" t="s">
        <v>214</v>
      </c>
      <c r="K17" s="46" t="s">
        <v>27</v>
      </c>
      <c r="L17" s="5"/>
    </row>
    <row r="18" spans="1:12" ht="26.25" customHeight="1" thickTop="1" thickBot="1" x14ac:dyDescent="0.3">
      <c r="A18" s="56" t="s">
        <v>227</v>
      </c>
      <c r="B18" s="64" t="s">
        <v>28</v>
      </c>
      <c r="C18" s="13">
        <v>114</v>
      </c>
      <c r="D18" s="13">
        <v>4</v>
      </c>
      <c r="E18" s="30" t="s">
        <v>7</v>
      </c>
      <c r="F18" s="31">
        <v>1</v>
      </c>
      <c r="G18" s="32">
        <v>11.37</v>
      </c>
      <c r="H18" s="33">
        <f>((C18-D18)*D18*0.02466)*G18/1000</f>
        <v>0.123369048</v>
      </c>
      <c r="I18" s="49">
        <v>55000</v>
      </c>
      <c r="J18" s="42">
        <v>11.37</v>
      </c>
      <c r="K18" s="46" t="s">
        <v>29</v>
      </c>
      <c r="L18" s="5"/>
    </row>
    <row r="19" spans="1:12" ht="26.25" customHeight="1" thickTop="1" thickBot="1" x14ac:dyDescent="0.3">
      <c r="A19" s="56" t="s">
        <v>228</v>
      </c>
      <c r="B19" s="61" t="s">
        <v>6</v>
      </c>
      <c r="C19" s="13">
        <v>114</v>
      </c>
      <c r="D19" s="13">
        <v>7.4</v>
      </c>
      <c r="E19" s="30" t="s">
        <v>15</v>
      </c>
      <c r="F19" s="31">
        <v>1</v>
      </c>
      <c r="G19" s="34">
        <v>10.4</v>
      </c>
      <c r="H19" s="33">
        <f>((C19-D19)*D19*0.02466)*G19/1000</f>
        <v>0.20230906176000002</v>
      </c>
      <c r="I19" s="49">
        <v>73000</v>
      </c>
      <c r="J19" s="42" t="s">
        <v>30</v>
      </c>
      <c r="K19" s="46" t="s">
        <v>31</v>
      </c>
      <c r="L19" s="5"/>
    </row>
    <row r="20" spans="1:12" ht="26.25" customHeight="1" thickTop="1" thickBot="1" x14ac:dyDescent="0.3">
      <c r="A20" s="56" t="s">
        <v>229</v>
      </c>
      <c r="B20" s="61" t="s">
        <v>18</v>
      </c>
      <c r="C20" s="13">
        <v>114</v>
      </c>
      <c r="D20" s="13">
        <v>6.35</v>
      </c>
      <c r="E20" s="30" t="s">
        <v>15</v>
      </c>
      <c r="F20" s="31">
        <v>2</v>
      </c>
      <c r="G20" s="34"/>
      <c r="H20" s="33">
        <v>0.32200000000000001</v>
      </c>
      <c r="I20" s="49">
        <v>75000</v>
      </c>
      <c r="J20" s="42"/>
      <c r="K20" s="46" t="s">
        <v>34</v>
      </c>
      <c r="L20" s="5"/>
    </row>
    <row r="21" spans="1:12" ht="26.25" customHeight="1" thickTop="1" thickBot="1" x14ac:dyDescent="0.3">
      <c r="A21" s="56" t="s">
        <v>372</v>
      </c>
      <c r="B21" s="61" t="s">
        <v>18</v>
      </c>
      <c r="C21" s="13">
        <v>114</v>
      </c>
      <c r="D21" s="13">
        <v>6.4</v>
      </c>
      <c r="E21" s="30"/>
      <c r="F21" s="31">
        <v>1</v>
      </c>
      <c r="G21" s="34">
        <v>11.2</v>
      </c>
      <c r="H21" s="33">
        <v>0.20499999999999999</v>
      </c>
      <c r="I21" s="49">
        <v>73000</v>
      </c>
      <c r="J21" s="42">
        <v>11.2</v>
      </c>
      <c r="K21" s="46"/>
      <c r="L21" s="5"/>
    </row>
    <row r="22" spans="1:12" ht="26.25" customHeight="1" thickTop="1" thickBot="1" x14ac:dyDescent="0.3">
      <c r="A22" s="56" t="s">
        <v>373</v>
      </c>
      <c r="B22" s="61" t="s">
        <v>6</v>
      </c>
      <c r="C22" s="13">
        <v>114</v>
      </c>
      <c r="D22" s="13">
        <v>7</v>
      </c>
      <c r="E22" s="30" t="s">
        <v>7</v>
      </c>
      <c r="F22" s="31">
        <v>1</v>
      </c>
      <c r="G22" s="34">
        <v>4.13</v>
      </c>
      <c r="H22" s="33">
        <f>((C22-D22)*D22*0.02466)*G22/1000</f>
        <v>7.6282504200000004E-2</v>
      </c>
      <c r="I22" s="49">
        <v>85000</v>
      </c>
      <c r="J22" s="42">
        <v>4.13</v>
      </c>
      <c r="K22" s="46" t="s">
        <v>35</v>
      </c>
      <c r="L22" s="5"/>
    </row>
    <row r="23" spans="1:12" ht="26.25" customHeight="1" thickTop="1" thickBot="1" x14ac:dyDescent="0.3">
      <c r="A23" s="56" t="s">
        <v>374</v>
      </c>
      <c r="B23" s="61" t="s">
        <v>6</v>
      </c>
      <c r="C23" s="13">
        <v>114</v>
      </c>
      <c r="D23" s="13">
        <v>8</v>
      </c>
      <c r="E23" s="30" t="s">
        <v>15</v>
      </c>
      <c r="F23" s="31">
        <v>2</v>
      </c>
      <c r="G23" s="34">
        <v>21.93</v>
      </c>
      <c r="H23" s="33">
        <f>((C23-D23)*D23*0.02466)*G23/1000</f>
        <v>0.45859314239999999</v>
      </c>
      <c r="I23" s="49">
        <v>75000</v>
      </c>
      <c r="J23" s="42" t="s">
        <v>36</v>
      </c>
      <c r="K23" s="46" t="s">
        <v>33</v>
      </c>
      <c r="L23" s="5"/>
    </row>
    <row r="24" spans="1:12" ht="26.25" customHeight="1" thickTop="1" thickBot="1" x14ac:dyDescent="0.3">
      <c r="A24" s="56" t="s">
        <v>230</v>
      </c>
      <c r="B24" s="61" t="s">
        <v>6</v>
      </c>
      <c r="C24" s="13">
        <v>114</v>
      </c>
      <c r="D24" s="13">
        <v>12</v>
      </c>
      <c r="E24" s="30"/>
      <c r="F24" s="31"/>
      <c r="G24" s="34"/>
      <c r="H24" s="33">
        <v>1.4999999999999999E-2</v>
      </c>
      <c r="I24" s="49">
        <v>340000</v>
      </c>
      <c r="J24" s="42"/>
      <c r="K24" s="46" t="s">
        <v>37</v>
      </c>
      <c r="L24" s="5"/>
    </row>
    <row r="25" spans="1:12" ht="26.25" customHeight="1" thickTop="1" thickBot="1" x14ac:dyDescent="0.3">
      <c r="A25" s="56" t="s">
        <v>231</v>
      </c>
      <c r="B25" s="61" t="s">
        <v>18</v>
      </c>
      <c r="C25" s="13">
        <v>127</v>
      </c>
      <c r="D25" s="13">
        <v>9.19</v>
      </c>
      <c r="E25" s="30"/>
      <c r="F25" s="31">
        <v>16</v>
      </c>
      <c r="G25" s="34"/>
      <c r="H25" s="33">
        <v>5.22</v>
      </c>
      <c r="I25" s="49">
        <v>120000</v>
      </c>
      <c r="J25" s="42" t="s">
        <v>38</v>
      </c>
      <c r="K25" s="46" t="s">
        <v>39</v>
      </c>
      <c r="L25" s="5"/>
    </row>
    <row r="26" spans="1:12" ht="214.5" customHeight="1" thickTop="1" thickBot="1" x14ac:dyDescent="0.3">
      <c r="A26" s="56" t="s">
        <v>232</v>
      </c>
      <c r="B26" s="61" t="s">
        <v>18</v>
      </c>
      <c r="C26" s="13">
        <v>139</v>
      </c>
      <c r="D26" s="13">
        <v>7.72</v>
      </c>
      <c r="E26" s="30"/>
      <c r="F26" s="31">
        <f>193-53-3</f>
        <v>137</v>
      </c>
      <c r="G26" s="34"/>
      <c r="H26" s="33">
        <f>54.27-14.775-0.835</f>
        <v>38.660000000000004</v>
      </c>
      <c r="I26" s="49">
        <v>140000</v>
      </c>
      <c r="J26" s="70" t="s">
        <v>415</v>
      </c>
      <c r="K26" s="47" t="s">
        <v>40</v>
      </c>
      <c r="L26" s="5"/>
    </row>
    <row r="27" spans="1:12" ht="26.25" customHeight="1" thickTop="1" thickBot="1" x14ac:dyDescent="0.3">
      <c r="A27" s="56" t="s">
        <v>233</v>
      </c>
      <c r="B27" s="61" t="s">
        <v>18</v>
      </c>
      <c r="C27" s="13">
        <v>140</v>
      </c>
      <c r="D27" s="13">
        <v>9.17</v>
      </c>
      <c r="E27" s="30"/>
      <c r="F27" s="31">
        <v>1</v>
      </c>
      <c r="G27" s="34"/>
      <c r="H27" s="33">
        <v>0.35</v>
      </c>
      <c r="I27" s="49">
        <v>140000</v>
      </c>
      <c r="J27" s="42"/>
      <c r="K27" s="46" t="s">
        <v>41</v>
      </c>
      <c r="L27" s="5"/>
    </row>
    <row r="28" spans="1:12" ht="26.25" customHeight="1" thickTop="1" thickBot="1" x14ac:dyDescent="0.3">
      <c r="A28" s="56" t="s">
        <v>234</v>
      </c>
      <c r="B28" s="61" t="s">
        <v>18</v>
      </c>
      <c r="C28" s="13">
        <v>146</v>
      </c>
      <c r="D28" s="13">
        <v>7</v>
      </c>
      <c r="E28" s="30" t="s">
        <v>15</v>
      </c>
      <c r="F28" s="31">
        <v>21</v>
      </c>
      <c r="G28" s="35"/>
      <c r="H28" s="33">
        <f>20.834-11.058-3.388</f>
        <v>6.3879999999999999</v>
      </c>
      <c r="I28" s="49">
        <v>75000</v>
      </c>
      <c r="J28" s="42"/>
      <c r="K28" s="46" t="s">
        <v>43</v>
      </c>
      <c r="L28" s="5"/>
    </row>
    <row r="29" spans="1:12" ht="26.25" customHeight="1" thickTop="1" thickBot="1" x14ac:dyDescent="0.3">
      <c r="A29" s="56" t="s">
        <v>375</v>
      </c>
      <c r="B29" s="61" t="s">
        <v>6</v>
      </c>
      <c r="C29" s="13">
        <v>146</v>
      </c>
      <c r="D29" s="13">
        <v>7</v>
      </c>
      <c r="E29" s="30" t="s">
        <v>15</v>
      </c>
      <c r="F29" s="31">
        <v>12</v>
      </c>
      <c r="G29" s="35">
        <v>141.22</v>
      </c>
      <c r="H29" s="33">
        <f>((C29-D29)*D29*0.02466)*G29/1000</f>
        <v>3.3884580995999998</v>
      </c>
      <c r="I29" s="49">
        <v>75000</v>
      </c>
      <c r="J29" s="42" t="s">
        <v>44</v>
      </c>
      <c r="K29" s="45" t="s">
        <v>392</v>
      </c>
      <c r="L29" s="5"/>
    </row>
    <row r="30" spans="1:12" ht="26.25" customHeight="1" thickTop="1" thickBot="1" x14ac:dyDescent="0.3">
      <c r="A30" s="56" t="s">
        <v>235</v>
      </c>
      <c r="B30" s="61" t="s">
        <v>18</v>
      </c>
      <c r="C30" s="13">
        <v>146</v>
      </c>
      <c r="D30" s="13" t="s">
        <v>45</v>
      </c>
      <c r="E30" s="30" t="s">
        <v>15</v>
      </c>
      <c r="F30" s="31">
        <v>9</v>
      </c>
      <c r="G30" s="35"/>
      <c r="H30" s="33">
        <f>20.688-10.548-6-1.323</f>
        <v>2.8169999999999988</v>
      </c>
      <c r="I30" s="49">
        <v>75000</v>
      </c>
      <c r="J30" s="42"/>
      <c r="K30" s="46" t="s">
        <v>46</v>
      </c>
      <c r="L30" s="5"/>
    </row>
    <row r="31" spans="1:12" ht="26.25" customHeight="1" thickTop="1" thickBot="1" x14ac:dyDescent="0.3">
      <c r="A31" s="56" t="s">
        <v>236</v>
      </c>
      <c r="B31" s="61" t="s">
        <v>18</v>
      </c>
      <c r="C31" s="13">
        <v>146</v>
      </c>
      <c r="D31" s="13">
        <v>7.7</v>
      </c>
      <c r="E31" s="30"/>
      <c r="F31" s="31">
        <v>4</v>
      </c>
      <c r="G31" s="32">
        <v>46.5</v>
      </c>
      <c r="H31" s="33">
        <f>((C31-D31)*D31*0.02466)*G31/1000</f>
        <v>1.2211216479000002</v>
      </c>
      <c r="I31" s="49">
        <v>75000</v>
      </c>
      <c r="J31" s="42" t="s">
        <v>47</v>
      </c>
      <c r="K31" s="46"/>
      <c r="L31" s="5"/>
    </row>
    <row r="32" spans="1:12" ht="46.5" customHeight="1" thickTop="1" thickBot="1" x14ac:dyDescent="0.3">
      <c r="A32" s="56" t="s">
        <v>237</v>
      </c>
      <c r="B32" s="63" t="s">
        <v>6</v>
      </c>
      <c r="C32" s="13">
        <v>146</v>
      </c>
      <c r="D32" s="13">
        <v>7</v>
      </c>
      <c r="E32" s="26" t="s">
        <v>15</v>
      </c>
      <c r="F32" s="27">
        <v>9</v>
      </c>
      <c r="G32" s="28">
        <v>107.34</v>
      </c>
      <c r="H32" s="29">
        <f>((C32-D32)*D32*0.02466)*G32/1000</f>
        <v>2.5755352812000001</v>
      </c>
      <c r="I32" s="49">
        <v>73000</v>
      </c>
      <c r="J32" s="42" t="s">
        <v>367</v>
      </c>
      <c r="K32" s="45" t="s">
        <v>213</v>
      </c>
      <c r="L32" s="5"/>
    </row>
    <row r="33" spans="1:12" ht="75.75" customHeight="1" thickTop="1" thickBot="1" x14ac:dyDescent="0.3">
      <c r="A33" s="56" t="s">
        <v>376</v>
      </c>
      <c r="B33" s="61" t="s">
        <v>6</v>
      </c>
      <c r="C33" s="13">
        <v>146</v>
      </c>
      <c r="D33" s="13" t="s">
        <v>45</v>
      </c>
      <c r="E33" s="26" t="s">
        <v>7</v>
      </c>
      <c r="F33" s="27">
        <v>8</v>
      </c>
      <c r="G33" s="67"/>
      <c r="H33" s="29">
        <v>2.4460000000000002</v>
      </c>
      <c r="I33" s="49">
        <v>73000</v>
      </c>
      <c r="J33" s="42" t="s">
        <v>191</v>
      </c>
      <c r="K33" s="45" t="s">
        <v>48</v>
      </c>
      <c r="L33" s="5"/>
    </row>
    <row r="34" spans="1:12" ht="26.25" customHeight="1" thickTop="1" thickBot="1" x14ac:dyDescent="0.3">
      <c r="A34" s="56" t="s">
        <v>377</v>
      </c>
      <c r="B34" s="61" t="s">
        <v>18</v>
      </c>
      <c r="C34" s="13">
        <v>146</v>
      </c>
      <c r="D34" s="13" t="s">
        <v>45</v>
      </c>
      <c r="E34" s="30" t="s">
        <v>7</v>
      </c>
      <c r="F34" s="31"/>
      <c r="G34" s="35"/>
      <c r="H34" s="33">
        <v>4.1059999999999999</v>
      </c>
      <c r="I34" s="49">
        <v>73000</v>
      </c>
      <c r="J34" s="42"/>
      <c r="K34" s="46" t="s">
        <v>43</v>
      </c>
      <c r="L34" s="5"/>
    </row>
    <row r="35" spans="1:12" ht="24.75" customHeight="1" thickTop="1" thickBot="1" x14ac:dyDescent="0.25">
      <c r="A35" s="56" t="s">
        <v>238</v>
      </c>
      <c r="B35" s="63" t="s">
        <v>6</v>
      </c>
      <c r="C35" s="13">
        <v>146</v>
      </c>
      <c r="D35" s="13">
        <v>7.7</v>
      </c>
      <c r="E35" s="26" t="s">
        <v>15</v>
      </c>
      <c r="F35" s="27">
        <v>5</v>
      </c>
      <c r="G35" s="60">
        <v>52.97</v>
      </c>
      <c r="H35" s="29">
        <f t="shared" ref="H35:H41" si="1">((C35-D35)*D35*0.02466)*G35/1000</f>
        <v>1.3910282513820003</v>
      </c>
      <c r="I35" s="49">
        <v>73000</v>
      </c>
      <c r="J35" s="68" t="s">
        <v>366</v>
      </c>
      <c r="K35" s="45" t="s">
        <v>363</v>
      </c>
      <c r="L35" s="5"/>
    </row>
    <row r="36" spans="1:12" ht="26.25" customHeight="1" thickTop="1" thickBot="1" x14ac:dyDescent="0.3">
      <c r="A36" s="56" t="s">
        <v>239</v>
      </c>
      <c r="B36" s="63" t="s">
        <v>6</v>
      </c>
      <c r="C36" s="13">
        <v>146</v>
      </c>
      <c r="D36" s="13">
        <v>8</v>
      </c>
      <c r="E36" s="26" t="s">
        <v>7</v>
      </c>
      <c r="F36" s="27">
        <v>7</v>
      </c>
      <c r="G36" s="67">
        <v>68.709999999999994</v>
      </c>
      <c r="H36" s="29">
        <f t="shared" si="1"/>
        <v>1.8706050143999999</v>
      </c>
      <c r="I36" s="49">
        <v>69000</v>
      </c>
      <c r="J36" s="42" t="s">
        <v>365</v>
      </c>
      <c r="K36" s="45" t="s">
        <v>42</v>
      </c>
      <c r="L36" s="5"/>
    </row>
    <row r="37" spans="1:12" ht="26.25" customHeight="1" thickTop="1" thickBot="1" x14ac:dyDescent="0.3">
      <c r="A37" s="56" t="s">
        <v>240</v>
      </c>
      <c r="B37" s="63" t="s">
        <v>6</v>
      </c>
      <c r="C37" s="13">
        <v>146</v>
      </c>
      <c r="D37" s="13">
        <v>9</v>
      </c>
      <c r="E37" s="26" t="s">
        <v>7</v>
      </c>
      <c r="F37" s="27">
        <v>2</v>
      </c>
      <c r="G37" s="67">
        <v>19.329999999999998</v>
      </c>
      <c r="H37" s="29">
        <f t="shared" si="1"/>
        <v>0.58774372739999992</v>
      </c>
      <c r="I37" s="49">
        <v>73000</v>
      </c>
      <c r="J37" s="42" t="s">
        <v>364</v>
      </c>
      <c r="K37" s="45" t="s">
        <v>42</v>
      </c>
      <c r="L37" s="5"/>
    </row>
    <row r="38" spans="1:12" ht="25.5" customHeight="1" thickTop="1" thickBot="1" x14ac:dyDescent="0.3">
      <c r="A38" s="56" t="s">
        <v>378</v>
      </c>
      <c r="B38" s="61" t="s">
        <v>6</v>
      </c>
      <c r="C38" s="13">
        <v>159</v>
      </c>
      <c r="D38" s="13">
        <v>6</v>
      </c>
      <c r="E38" s="30" t="s">
        <v>15</v>
      </c>
      <c r="F38" s="36">
        <v>1</v>
      </c>
      <c r="G38" s="34">
        <v>0.54</v>
      </c>
      <c r="H38" s="33">
        <f t="shared" ref="H38" si="2">((C38-D38)*D38*0.02466)*G38/1000</f>
        <v>1.2224455200000003E-2</v>
      </c>
      <c r="I38" s="49">
        <v>73000</v>
      </c>
      <c r="J38" s="42" t="s">
        <v>350</v>
      </c>
      <c r="K38" s="47" t="s">
        <v>353</v>
      </c>
      <c r="L38" s="5"/>
    </row>
    <row r="39" spans="1:12" ht="62.25" customHeight="1" thickTop="1" thickBot="1" x14ac:dyDescent="0.3">
      <c r="A39" s="56" t="s">
        <v>241</v>
      </c>
      <c r="B39" s="61" t="s">
        <v>6</v>
      </c>
      <c r="C39" s="13">
        <v>159</v>
      </c>
      <c r="D39" s="13">
        <v>6</v>
      </c>
      <c r="E39" s="30" t="s">
        <v>15</v>
      </c>
      <c r="F39" s="36">
        <v>16</v>
      </c>
      <c r="G39" s="34">
        <v>184.5</v>
      </c>
      <c r="H39" s="33">
        <v>4.1669999999999998</v>
      </c>
      <c r="I39" s="49">
        <v>77000</v>
      </c>
      <c r="J39" s="42" t="s">
        <v>399</v>
      </c>
      <c r="K39" s="47" t="s">
        <v>369</v>
      </c>
      <c r="L39" s="22" t="s">
        <v>361</v>
      </c>
    </row>
    <row r="40" spans="1:12" ht="26.25" customHeight="1" thickTop="1" thickBot="1" x14ac:dyDescent="0.3">
      <c r="A40" s="56" t="s">
        <v>242</v>
      </c>
      <c r="B40" s="61" t="s">
        <v>6</v>
      </c>
      <c r="C40" s="13">
        <v>159</v>
      </c>
      <c r="D40" s="13">
        <v>6</v>
      </c>
      <c r="E40" s="30" t="s">
        <v>15</v>
      </c>
      <c r="F40" s="36">
        <v>1</v>
      </c>
      <c r="G40" s="34">
        <v>1</v>
      </c>
      <c r="H40" s="33">
        <f t="shared" si="1"/>
        <v>2.2637880000000003E-2</v>
      </c>
      <c r="I40" s="49">
        <v>73000</v>
      </c>
      <c r="J40" s="42" t="s">
        <v>192</v>
      </c>
      <c r="K40" s="46" t="s">
        <v>50</v>
      </c>
      <c r="L40" s="5"/>
    </row>
    <row r="41" spans="1:12" ht="57" customHeight="1" thickTop="1" thickBot="1" x14ac:dyDescent="0.3">
      <c r="A41" s="56" t="s">
        <v>243</v>
      </c>
      <c r="B41" s="61" t="s">
        <v>6</v>
      </c>
      <c r="C41" s="13">
        <v>159</v>
      </c>
      <c r="D41" s="13">
        <v>6</v>
      </c>
      <c r="E41" s="30" t="s">
        <v>15</v>
      </c>
      <c r="F41" s="36">
        <v>1</v>
      </c>
      <c r="G41" s="34">
        <v>10.92</v>
      </c>
      <c r="H41" s="33">
        <f t="shared" si="1"/>
        <v>0.24720564960000002</v>
      </c>
      <c r="I41" s="49">
        <v>77000</v>
      </c>
      <c r="J41" s="42" t="s">
        <v>352</v>
      </c>
      <c r="K41" s="46" t="s">
        <v>32</v>
      </c>
      <c r="L41" s="57"/>
    </row>
    <row r="42" spans="1:12" ht="64.5" customHeight="1" thickTop="1" thickBot="1" x14ac:dyDescent="0.3">
      <c r="A42" s="56" t="s">
        <v>244</v>
      </c>
      <c r="B42" s="63" t="s">
        <v>6</v>
      </c>
      <c r="C42" s="58">
        <v>159</v>
      </c>
      <c r="D42" s="58">
        <v>6</v>
      </c>
      <c r="E42" s="26" t="s">
        <v>15</v>
      </c>
      <c r="F42" s="59">
        <v>4</v>
      </c>
      <c r="G42" s="60">
        <v>34.549999999999997</v>
      </c>
      <c r="H42" s="33">
        <f t="shared" ref="H42" si="3">((C42-D42)*D42*0.02466)*G42/1000</f>
        <v>0.7821387540000001</v>
      </c>
      <c r="I42" s="49">
        <v>77000</v>
      </c>
      <c r="J42" s="42" t="s">
        <v>351</v>
      </c>
      <c r="K42" s="45" t="s">
        <v>32</v>
      </c>
      <c r="L42" s="57"/>
    </row>
    <row r="43" spans="1:12" ht="64.5" customHeight="1" thickTop="1" thickBot="1" x14ac:dyDescent="0.3">
      <c r="A43" s="56" t="s">
        <v>245</v>
      </c>
      <c r="B43" s="63" t="s">
        <v>6</v>
      </c>
      <c r="C43" s="58">
        <v>159</v>
      </c>
      <c r="D43" s="58">
        <v>6</v>
      </c>
      <c r="E43" s="26" t="s">
        <v>15</v>
      </c>
      <c r="F43" s="59">
        <v>24</v>
      </c>
      <c r="G43" s="60">
        <v>275.14999999999998</v>
      </c>
      <c r="H43" s="33">
        <v>6.165</v>
      </c>
      <c r="I43" s="49">
        <v>77000</v>
      </c>
      <c r="J43" s="42" t="s">
        <v>400</v>
      </c>
      <c r="K43" s="45" t="s">
        <v>370</v>
      </c>
      <c r="L43" s="69" t="s">
        <v>361</v>
      </c>
    </row>
    <row r="44" spans="1:12" ht="64.5" customHeight="1" thickTop="1" thickBot="1" x14ac:dyDescent="0.3">
      <c r="A44" s="56" t="s">
        <v>246</v>
      </c>
      <c r="B44" s="63" t="s">
        <v>6</v>
      </c>
      <c r="C44" s="58">
        <v>159</v>
      </c>
      <c r="D44" s="58">
        <v>8</v>
      </c>
      <c r="E44" s="26" t="s">
        <v>15</v>
      </c>
      <c r="F44" s="59">
        <v>13</v>
      </c>
      <c r="G44" s="60">
        <v>149.81</v>
      </c>
      <c r="H44" s="33">
        <v>4.4649999999999999</v>
      </c>
      <c r="I44" s="49">
        <v>77000</v>
      </c>
      <c r="J44" s="42" t="s">
        <v>362</v>
      </c>
      <c r="K44" s="45" t="s">
        <v>349</v>
      </c>
      <c r="L44" s="57"/>
    </row>
    <row r="45" spans="1:12" ht="41.25" customHeight="1" thickTop="1" thickBot="1" x14ac:dyDescent="0.3">
      <c r="A45" s="56" t="s">
        <v>247</v>
      </c>
      <c r="B45" s="63" t="s">
        <v>6</v>
      </c>
      <c r="C45" s="58">
        <v>159</v>
      </c>
      <c r="D45" s="58">
        <v>8</v>
      </c>
      <c r="E45" s="26" t="s">
        <v>15</v>
      </c>
      <c r="F45" s="59">
        <v>13</v>
      </c>
      <c r="G45" s="60">
        <v>149.22999999999999</v>
      </c>
      <c r="H45" s="33">
        <v>4.4470000000000001</v>
      </c>
      <c r="I45" s="49">
        <v>77000</v>
      </c>
      <c r="J45" s="48" t="s">
        <v>394</v>
      </c>
      <c r="K45" s="45" t="s">
        <v>32</v>
      </c>
      <c r="L45" s="57"/>
    </row>
    <row r="46" spans="1:12" ht="26.25" customHeight="1" thickTop="1" thickBot="1" x14ac:dyDescent="0.3">
      <c r="A46" s="56" t="s">
        <v>248</v>
      </c>
      <c r="B46" s="61" t="s">
        <v>6</v>
      </c>
      <c r="C46" s="13">
        <v>159</v>
      </c>
      <c r="D46" s="13">
        <v>8</v>
      </c>
      <c r="E46" s="30" t="s">
        <v>15</v>
      </c>
      <c r="F46" s="36">
        <v>5</v>
      </c>
      <c r="G46" s="34">
        <v>57.97</v>
      </c>
      <c r="H46" s="33">
        <v>1.726</v>
      </c>
      <c r="I46" s="49">
        <v>77000</v>
      </c>
      <c r="J46" s="48" t="s">
        <v>52</v>
      </c>
      <c r="K46" s="46" t="s">
        <v>32</v>
      </c>
      <c r="L46" s="5"/>
    </row>
    <row r="47" spans="1:12" ht="26.25" customHeight="1" thickTop="1" thickBot="1" x14ac:dyDescent="0.3">
      <c r="A47" s="56" t="s">
        <v>249</v>
      </c>
      <c r="B47" s="61" t="s">
        <v>6</v>
      </c>
      <c r="C47" s="13">
        <v>159</v>
      </c>
      <c r="D47" s="13">
        <v>8</v>
      </c>
      <c r="E47" s="30" t="s">
        <v>15</v>
      </c>
      <c r="F47" s="36">
        <v>7</v>
      </c>
      <c r="G47" s="34">
        <v>78.8</v>
      </c>
      <c r="H47" s="33">
        <v>2.3479999999999999</v>
      </c>
      <c r="I47" s="49">
        <v>77000</v>
      </c>
      <c r="J47" s="48" t="s">
        <v>354</v>
      </c>
      <c r="K47" s="46" t="s">
        <v>51</v>
      </c>
      <c r="L47" s="5"/>
    </row>
    <row r="48" spans="1:12" ht="33.75" customHeight="1" thickTop="1" thickBot="1" x14ac:dyDescent="0.3">
      <c r="A48" s="56" t="s">
        <v>250</v>
      </c>
      <c r="B48" s="61" t="s">
        <v>6</v>
      </c>
      <c r="C48" s="13">
        <v>159</v>
      </c>
      <c r="D48" s="13">
        <v>8</v>
      </c>
      <c r="E48" s="30" t="s">
        <v>53</v>
      </c>
      <c r="F48" s="31">
        <v>15</v>
      </c>
      <c r="G48" s="34">
        <v>150.41</v>
      </c>
      <c r="H48" s="33">
        <f>((C48-D48)*D48*0.02466)*G48/1000</f>
        <v>4.4806056048</v>
      </c>
      <c r="I48" s="49">
        <v>89000</v>
      </c>
      <c r="J48" s="42" t="s">
        <v>54</v>
      </c>
      <c r="K48" s="46" t="s">
        <v>55</v>
      </c>
      <c r="L48" s="5"/>
    </row>
    <row r="49" spans="1:12" ht="26.25" customHeight="1" thickTop="1" thickBot="1" x14ac:dyDescent="0.3">
      <c r="A49" s="56" t="s">
        <v>251</v>
      </c>
      <c r="B49" s="61" t="s">
        <v>6</v>
      </c>
      <c r="C49" s="13">
        <v>159</v>
      </c>
      <c r="D49" s="13">
        <v>9</v>
      </c>
      <c r="E49" s="30" t="s">
        <v>53</v>
      </c>
      <c r="F49" s="31">
        <v>2</v>
      </c>
      <c r="G49" s="34">
        <v>18.61</v>
      </c>
      <c r="H49" s="33">
        <f>((C49-D49)*D49*0.02466)*G49/1000</f>
        <v>0.61954551000000002</v>
      </c>
      <c r="I49" s="49">
        <v>89000</v>
      </c>
      <c r="J49" s="42" t="s">
        <v>56</v>
      </c>
      <c r="K49" s="46" t="s">
        <v>55</v>
      </c>
      <c r="L49" s="5"/>
    </row>
    <row r="50" spans="1:12" ht="26.25" customHeight="1" thickTop="1" thickBot="1" x14ac:dyDescent="0.3">
      <c r="A50" s="56" t="s">
        <v>252</v>
      </c>
      <c r="B50" s="61" t="s">
        <v>18</v>
      </c>
      <c r="C50" s="13">
        <v>168</v>
      </c>
      <c r="D50" s="13" t="s">
        <v>57</v>
      </c>
      <c r="E50" s="30" t="s">
        <v>15</v>
      </c>
      <c r="F50" s="31">
        <v>4</v>
      </c>
      <c r="G50" s="35"/>
      <c r="H50" s="33">
        <f>21.172-8.922-2.522-0.657-2.714-4.795</f>
        <v>1.5619999999999994</v>
      </c>
      <c r="I50" s="49">
        <v>75000</v>
      </c>
      <c r="J50" s="42"/>
      <c r="K50" s="46" t="s">
        <v>58</v>
      </c>
      <c r="L50" s="5"/>
    </row>
    <row r="51" spans="1:12" ht="26.25" customHeight="1" thickTop="1" thickBot="1" x14ac:dyDescent="0.3">
      <c r="A51" s="56" t="s">
        <v>253</v>
      </c>
      <c r="B51" s="61" t="s">
        <v>18</v>
      </c>
      <c r="C51" s="13">
        <v>168</v>
      </c>
      <c r="D51" s="13">
        <v>7.3</v>
      </c>
      <c r="E51" s="30"/>
      <c r="F51" s="31">
        <v>1</v>
      </c>
      <c r="G51" s="35">
        <v>12.6</v>
      </c>
      <c r="H51" s="33">
        <v>0.372</v>
      </c>
      <c r="I51" s="49">
        <v>110000</v>
      </c>
      <c r="J51" s="42"/>
      <c r="K51" s="47" t="s">
        <v>59</v>
      </c>
      <c r="L51" s="5"/>
    </row>
    <row r="52" spans="1:12" ht="26.25" customHeight="1" thickTop="1" thickBot="1" x14ac:dyDescent="0.3">
      <c r="A52" s="56" t="s">
        <v>254</v>
      </c>
      <c r="B52" s="61" t="s">
        <v>18</v>
      </c>
      <c r="C52" s="13">
        <v>168</v>
      </c>
      <c r="D52" s="13" t="s">
        <v>60</v>
      </c>
      <c r="E52" s="30"/>
      <c r="F52" s="31">
        <v>3</v>
      </c>
      <c r="G52" s="35">
        <v>34.1</v>
      </c>
      <c r="H52" s="33">
        <v>1.165</v>
      </c>
      <c r="I52" s="49">
        <v>79000</v>
      </c>
      <c r="J52" s="42" t="s">
        <v>61</v>
      </c>
      <c r="K52" s="46"/>
      <c r="L52" s="5"/>
    </row>
    <row r="53" spans="1:12" ht="26.25" customHeight="1" thickTop="1" thickBot="1" x14ac:dyDescent="0.3">
      <c r="A53" s="56" t="s">
        <v>255</v>
      </c>
      <c r="B53" s="61" t="s">
        <v>18</v>
      </c>
      <c r="C53" s="13">
        <v>168</v>
      </c>
      <c r="D53" s="13">
        <v>8.9</v>
      </c>
      <c r="E53" s="30" t="s">
        <v>15</v>
      </c>
      <c r="F53" s="31">
        <v>1</v>
      </c>
      <c r="G53" s="35"/>
      <c r="H53" s="33">
        <v>0.35</v>
      </c>
      <c r="I53" s="49">
        <v>64000</v>
      </c>
      <c r="J53" s="42"/>
      <c r="K53" s="46" t="s">
        <v>62</v>
      </c>
      <c r="L53" s="5"/>
    </row>
    <row r="54" spans="1:12" ht="26.25" customHeight="1" thickTop="1" thickBot="1" x14ac:dyDescent="0.3">
      <c r="A54" s="56" t="s">
        <v>256</v>
      </c>
      <c r="B54" s="61" t="s">
        <v>18</v>
      </c>
      <c r="C54" s="13">
        <v>168</v>
      </c>
      <c r="D54" s="13">
        <v>7.3</v>
      </c>
      <c r="E54" s="30" t="s">
        <v>15</v>
      </c>
      <c r="F54" s="31">
        <v>3</v>
      </c>
      <c r="G54" s="35"/>
      <c r="H54" s="33">
        <f>1.4-0.35</f>
        <v>1.0499999999999998</v>
      </c>
      <c r="I54" s="49">
        <v>79000</v>
      </c>
      <c r="J54" s="42"/>
      <c r="K54" s="46" t="s">
        <v>63</v>
      </c>
      <c r="L54" s="5"/>
    </row>
    <row r="55" spans="1:12" ht="26.25" customHeight="1" thickTop="1" thickBot="1" x14ac:dyDescent="0.3">
      <c r="A55" s="56" t="s">
        <v>257</v>
      </c>
      <c r="B55" s="61" t="s">
        <v>6</v>
      </c>
      <c r="C55" s="13">
        <v>168</v>
      </c>
      <c r="D55" s="13">
        <v>8</v>
      </c>
      <c r="E55" s="30" t="s">
        <v>15</v>
      </c>
      <c r="F55" s="31">
        <v>3</v>
      </c>
      <c r="G55" s="35">
        <v>35.58</v>
      </c>
      <c r="H55" s="33">
        <f>((C55-D55)*D55*0.02466)*G55/1000</f>
        <v>1.123075584</v>
      </c>
      <c r="I55" s="49">
        <v>72000</v>
      </c>
      <c r="J55" s="42" t="s">
        <v>360</v>
      </c>
      <c r="K55" s="46" t="s">
        <v>64</v>
      </c>
      <c r="L55" s="5"/>
    </row>
    <row r="56" spans="1:12" ht="26.25" customHeight="1" thickTop="1" thickBot="1" x14ac:dyDescent="0.3">
      <c r="A56" s="56" t="s">
        <v>258</v>
      </c>
      <c r="B56" s="61" t="s">
        <v>6</v>
      </c>
      <c r="C56" s="13">
        <v>168</v>
      </c>
      <c r="D56" s="13">
        <v>8</v>
      </c>
      <c r="E56" s="30" t="s">
        <v>15</v>
      </c>
      <c r="F56" s="31">
        <v>2</v>
      </c>
      <c r="G56" s="35">
        <v>23.28</v>
      </c>
      <c r="H56" s="33">
        <f>((C56-D56)*D56*0.02466)*G56/1000</f>
        <v>0.73482854400000008</v>
      </c>
      <c r="I56" s="49">
        <v>79000</v>
      </c>
      <c r="J56" s="42" t="s">
        <v>65</v>
      </c>
      <c r="K56" s="46" t="s">
        <v>66</v>
      </c>
      <c r="L56" s="5"/>
    </row>
    <row r="57" spans="1:12" ht="26.25" customHeight="1" thickTop="1" thickBot="1" x14ac:dyDescent="0.3">
      <c r="A57" s="56" t="s">
        <v>259</v>
      </c>
      <c r="B57" s="61" t="s">
        <v>6</v>
      </c>
      <c r="C57" s="13">
        <v>168</v>
      </c>
      <c r="D57" s="13">
        <v>8.9</v>
      </c>
      <c r="E57" s="30" t="s">
        <v>15</v>
      </c>
      <c r="F57" s="31">
        <v>1</v>
      </c>
      <c r="G57" s="35">
        <v>11.55</v>
      </c>
      <c r="H57" s="33">
        <f>((C57-D57)*D57*0.02466)*G57/1000</f>
        <v>0.40330651977000009</v>
      </c>
      <c r="I57" s="49">
        <v>79000</v>
      </c>
      <c r="J57" s="42">
        <v>11.55</v>
      </c>
      <c r="K57" s="46" t="s">
        <v>67</v>
      </c>
      <c r="L57" s="5"/>
    </row>
    <row r="58" spans="1:12" ht="26.25" customHeight="1" thickTop="1" thickBot="1" x14ac:dyDescent="0.3">
      <c r="A58" s="56" t="s">
        <v>260</v>
      </c>
      <c r="B58" s="61" t="s">
        <v>18</v>
      </c>
      <c r="C58" s="13">
        <v>168</v>
      </c>
      <c r="D58" s="13">
        <v>8.9</v>
      </c>
      <c r="E58" s="30"/>
      <c r="F58" s="31">
        <v>5</v>
      </c>
      <c r="G58" s="35">
        <v>58.09</v>
      </c>
      <c r="H58" s="33">
        <v>2.1779999999999999</v>
      </c>
      <c r="I58" s="49">
        <v>120000</v>
      </c>
      <c r="J58" s="42" t="s">
        <v>69</v>
      </c>
      <c r="K58" s="46" t="s">
        <v>70</v>
      </c>
      <c r="L58" s="5" t="s">
        <v>212</v>
      </c>
    </row>
    <row r="59" spans="1:12" ht="26.25" customHeight="1" thickTop="1" thickBot="1" x14ac:dyDescent="0.3">
      <c r="A59" s="56" t="s">
        <v>261</v>
      </c>
      <c r="B59" s="61" t="s">
        <v>18</v>
      </c>
      <c r="C59" s="13">
        <v>168</v>
      </c>
      <c r="D59" s="13">
        <v>8.9</v>
      </c>
      <c r="E59" s="30"/>
      <c r="F59" s="31">
        <v>1</v>
      </c>
      <c r="G59" s="35"/>
      <c r="H59" s="33">
        <v>0.33500000000000002</v>
      </c>
      <c r="I59" s="49">
        <v>73000</v>
      </c>
      <c r="J59" s="42"/>
      <c r="K59" s="46" t="s">
        <v>71</v>
      </c>
      <c r="L59" s="5"/>
    </row>
    <row r="60" spans="1:12" ht="26.25" customHeight="1" thickTop="1" thickBot="1" x14ac:dyDescent="0.3">
      <c r="A60" s="56" t="s">
        <v>262</v>
      </c>
      <c r="B60" s="61" t="s">
        <v>18</v>
      </c>
      <c r="C60" s="13">
        <v>168</v>
      </c>
      <c r="D60" s="13">
        <v>8.9</v>
      </c>
      <c r="E60" s="30" t="s">
        <v>15</v>
      </c>
      <c r="F60" s="31">
        <v>2</v>
      </c>
      <c r="G60" s="35">
        <v>23.24</v>
      </c>
      <c r="H60" s="33">
        <v>0.875</v>
      </c>
      <c r="I60" s="49">
        <v>115000</v>
      </c>
      <c r="J60" s="42" t="s">
        <v>72</v>
      </c>
      <c r="K60" s="46" t="s">
        <v>73</v>
      </c>
      <c r="L60" s="5"/>
    </row>
    <row r="61" spans="1:12" ht="26.25" customHeight="1" thickTop="1" thickBot="1" x14ac:dyDescent="0.3">
      <c r="A61" s="56" t="s">
        <v>263</v>
      </c>
      <c r="B61" s="61" t="s">
        <v>18</v>
      </c>
      <c r="C61" s="13">
        <v>168</v>
      </c>
      <c r="D61" s="13">
        <v>8.9</v>
      </c>
      <c r="E61" s="30"/>
      <c r="F61" s="31">
        <v>5</v>
      </c>
      <c r="G61" s="35">
        <v>57.27</v>
      </c>
      <c r="H61" s="33">
        <v>2.0910000000000002</v>
      </c>
      <c r="I61" s="49">
        <v>115000</v>
      </c>
      <c r="J61" s="42" t="s">
        <v>74</v>
      </c>
      <c r="K61" s="46" t="s">
        <v>75</v>
      </c>
      <c r="L61" s="5"/>
    </row>
    <row r="62" spans="1:12" ht="26.25" customHeight="1" thickTop="1" thickBot="1" x14ac:dyDescent="0.3">
      <c r="A62" s="56" t="s">
        <v>264</v>
      </c>
      <c r="B62" s="61" t="s">
        <v>18</v>
      </c>
      <c r="C62" s="13">
        <v>168</v>
      </c>
      <c r="D62" s="13">
        <v>8.94</v>
      </c>
      <c r="E62" s="30"/>
      <c r="F62" s="31">
        <v>5</v>
      </c>
      <c r="G62" s="35"/>
      <c r="H62" s="33">
        <f>3-1.236</f>
        <v>1.764</v>
      </c>
      <c r="I62" s="49"/>
      <c r="J62" s="42"/>
      <c r="K62" s="46" t="s">
        <v>76</v>
      </c>
      <c r="L62" s="5"/>
    </row>
    <row r="63" spans="1:12" ht="26.25" customHeight="1" thickTop="1" thickBot="1" x14ac:dyDescent="0.3">
      <c r="A63" s="56" t="s">
        <v>265</v>
      </c>
      <c r="B63" s="61" t="s">
        <v>18</v>
      </c>
      <c r="C63" s="13">
        <v>168</v>
      </c>
      <c r="D63" s="13">
        <v>10.59</v>
      </c>
      <c r="E63" s="30"/>
      <c r="F63" s="31">
        <f>41-17</f>
        <v>24</v>
      </c>
      <c r="G63" s="35"/>
      <c r="H63" s="33">
        <f>20.63-8.435</f>
        <v>12.194999999999999</v>
      </c>
      <c r="I63" s="49"/>
      <c r="J63" s="42"/>
      <c r="K63" s="46" t="s">
        <v>77</v>
      </c>
      <c r="L63" s="5"/>
    </row>
    <row r="64" spans="1:12" ht="26.25" customHeight="1" thickTop="1" thickBot="1" x14ac:dyDescent="0.3">
      <c r="A64" s="56" t="s">
        <v>266</v>
      </c>
      <c r="B64" s="61" t="s">
        <v>18</v>
      </c>
      <c r="C64" s="13" t="s">
        <v>78</v>
      </c>
      <c r="D64" s="13"/>
      <c r="E64" s="30"/>
      <c r="F64" s="31">
        <v>1</v>
      </c>
      <c r="G64" s="35"/>
      <c r="H64" s="33"/>
      <c r="I64" s="49">
        <v>75000</v>
      </c>
      <c r="J64" s="42"/>
      <c r="K64" s="46" t="s">
        <v>79</v>
      </c>
      <c r="L64" s="5"/>
    </row>
    <row r="65" spans="1:12" ht="26.25" customHeight="1" thickTop="1" thickBot="1" x14ac:dyDescent="0.3">
      <c r="A65" s="56" t="s">
        <v>267</v>
      </c>
      <c r="B65" s="61" t="s">
        <v>18</v>
      </c>
      <c r="C65" s="13">
        <v>178</v>
      </c>
      <c r="D65" s="13">
        <v>9.1999999999999993</v>
      </c>
      <c r="E65" s="30" t="s">
        <v>15</v>
      </c>
      <c r="F65" s="31">
        <v>1</v>
      </c>
      <c r="G65" s="35"/>
      <c r="H65" s="33">
        <f>20.732-20.292</f>
        <v>0.43999999999999773</v>
      </c>
      <c r="I65" s="49">
        <v>75000</v>
      </c>
      <c r="J65" s="42"/>
      <c r="K65" s="46" t="s">
        <v>80</v>
      </c>
      <c r="L65" s="5"/>
    </row>
    <row r="66" spans="1:12" ht="47.25" customHeight="1" thickTop="1" thickBot="1" x14ac:dyDescent="0.3">
      <c r="A66" s="56" t="s">
        <v>268</v>
      </c>
      <c r="B66" s="61" t="s">
        <v>18</v>
      </c>
      <c r="C66" s="13">
        <v>178</v>
      </c>
      <c r="D66" s="13">
        <v>10.36</v>
      </c>
      <c r="E66" s="30"/>
      <c r="F66" s="31">
        <v>84</v>
      </c>
      <c r="G66" s="35"/>
      <c r="H66" s="33">
        <f>22.142+20.135</f>
        <v>42.277000000000001</v>
      </c>
      <c r="I66" s="49">
        <v>120000</v>
      </c>
      <c r="J66" s="42" t="s">
        <v>81</v>
      </c>
      <c r="K66" s="47" t="s">
        <v>82</v>
      </c>
      <c r="L66" s="5"/>
    </row>
    <row r="67" spans="1:12" ht="47.25" customHeight="1" thickTop="1" thickBot="1" x14ac:dyDescent="0.3">
      <c r="A67" s="56" t="s">
        <v>269</v>
      </c>
      <c r="B67" s="61" t="s">
        <v>18</v>
      </c>
      <c r="C67" s="13">
        <v>178</v>
      </c>
      <c r="D67" s="13">
        <v>10.36</v>
      </c>
      <c r="E67" s="30"/>
      <c r="F67" s="31">
        <f>(40+40)-77</f>
        <v>3</v>
      </c>
      <c r="G67" s="35"/>
      <c r="H67" s="33">
        <f>(20.845+20.89)-40.105</f>
        <v>1.6300000000000026</v>
      </c>
      <c r="I67" s="49"/>
      <c r="J67" s="42"/>
      <c r="K67" s="47" t="s">
        <v>422</v>
      </c>
      <c r="L67" s="5"/>
    </row>
    <row r="68" spans="1:12" ht="72" customHeight="1" thickTop="1" thickBot="1" x14ac:dyDescent="0.3">
      <c r="A68" s="56" t="s">
        <v>270</v>
      </c>
      <c r="B68" s="61" t="s">
        <v>6</v>
      </c>
      <c r="C68" s="13">
        <v>219</v>
      </c>
      <c r="D68" s="13">
        <v>5</v>
      </c>
      <c r="E68" s="30" t="s">
        <v>7</v>
      </c>
      <c r="F68" s="31">
        <v>49</v>
      </c>
      <c r="G68" s="32">
        <v>564.11</v>
      </c>
      <c r="H68" s="33">
        <f t="shared" ref="H68:H76" si="4">((C68-D68)*D68*0.02466)*G68/1000</f>
        <v>14.884719282000002</v>
      </c>
      <c r="I68" s="49">
        <v>73000</v>
      </c>
      <c r="J68" s="42" t="s">
        <v>83</v>
      </c>
      <c r="K68" s="46" t="s">
        <v>84</v>
      </c>
      <c r="L68" s="5"/>
    </row>
    <row r="69" spans="1:12" ht="108.75" customHeight="1" thickTop="1" thickBot="1" x14ac:dyDescent="0.3">
      <c r="A69" s="56" t="s">
        <v>379</v>
      </c>
      <c r="B69" s="61" t="s">
        <v>6</v>
      </c>
      <c r="C69" s="13">
        <v>219</v>
      </c>
      <c r="D69" s="13">
        <v>5</v>
      </c>
      <c r="E69" s="30" t="s">
        <v>7</v>
      </c>
      <c r="F69" s="31">
        <v>82</v>
      </c>
      <c r="G69" s="32">
        <v>952.78</v>
      </c>
      <c r="H69" s="33">
        <f t="shared" ref="H69" si="5">((C69-D69)*D69*0.02466)*G69/1000</f>
        <v>25.140243636000005</v>
      </c>
      <c r="I69" s="49">
        <v>73000</v>
      </c>
      <c r="J69" s="42" t="s">
        <v>85</v>
      </c>
      <c r="K69" s="46" t="s">
        <v>86</v>
      </c>
      <c r="L69" s="5"/>
    </row>
    <row r="70" spans="1:12" ht="108.75" customHeight="1" thickTop="1" thickBot="1" x14ac:dyDescent="0.3">
      <c r="A70" s="56" t="s">
        <v>271</v>
      </c>
      <c r="B70" s="61" t="s">
        <v>6</v>
      </c>
      <c r="C70" s="13">
        <v>219</v>
      </c>
      <c r="D70" s="13">
        <v>6</v>
      </c>
      <c r="E70" s="30" t="s">
        <v>15</v>
      </c>
      <c r="F70" s="31">
        <v>59</v>
      </c>
      <c r="G70" s="32">
        <v>664.15</v>
      </c>
      <c r="H70" s="33">
        <v>20.937999999999999</v>
      </c>
      <c r="I70" s="49">
        <v>85000</v>
      </c>
      <c r="J70" s="42" t="s">
        <v>355</v>
      </c>
      <c r="K70" s="46" t="s">
        <v>160</v>
      </c>
      <c r="L70" s="5"/>
    </row>
    <row r="71" spans="1:12" ht="108.75" customHeight="1" thickTop="1" thickBot="1" x14ac:dyDescent="0.3">
      <c r="A71" s="56" t="s">
        <v>272</v>
      </c>
      <c r="B71" s="61" t="s">
        <v>6</v>
      </c>
      <c r="C71" s="13">
        <v>219</v>
      </c>
      <c r="D71" s="13">
        <v>6</v>
      </c>
      <c r="E71" s="30" t="s">
        <v>15</v>
      </c>
      <c r="F71" s="31">
        <v>53</v>
      </c>
      <c r="G71" s="32">
        <v>602.04999999999995</v>
      </c>
      <c r="H71" s="33">
        <v>18.975999999999999</v>
      </c>
      <c r="I71" s="49">
        <v>85000</v>
      </c>
      <c r="J71" s="42" t="s">
        <v>357</v>
      </c>
      <c r="K71" s="46" t="s">
        <v>160</v>
      </c>
      <c r="L71" s="5"/>
    </row>
    <row r="72" spans="1:12" ht="26.25" customHeight="1" thickTop="1" thickBot="1" x14ac:dyDescent="0.3">
      <c r="A72" s="56" t="s">
        <v>273</v>
      </c>
      <c r="B72" s="61" t="s">
        <v>6</v>
      </c>
      <c r="C72" s="13">
        <v>219</v>
      </c>
      <c r="D72" s="13">
        <v>6.71</v>
      </c>
      <c r="E72" s="30" t="s">
        <v>15</v>
      </c>
      <c r="F72" s="31">
        <v>10</v>
      </c>
      <c r="G72" s="32">
        <v>120.32</v>
      </c>
      <c r="H72" s="33">
        <f t="shared" si="4"/>
        <v>4.2265202365900798</v>
      </c>
      <c r="I72" s="49">
        <v>85000</v>
      </c>
      <c r="J72" s="42" t="s">
        <v>87</v>
      </c>
      <c r="K72" s="46" t="s">
        <v>88</v>
      </c>
      <c r="L72" s="5"/>
    </row>
    <row r="73" spans="1:12" ht="26.25" customHeight="1" thickTop="1" thickBot="1" x14ac:dyDescent="0.3">
      <c r="A73" s="56" t="s">
        <v>274</v>
      </c>
      <c r="B73" s="61" t="s">
        <v>6</v>
      </c>
      <c r="C73" s="13">
        <v>219</v>
      </c>
      <c r="D73" s="13">
        <v>7</v>
      </c>
      <c r="E73" s="30" t="s">
        <v>7</v>
      </c>
      <c r="F73" s="31">
        <v>1</v>
      </c>
      <c r="G73" s="32">
        <v>7.74</v>
      </c>
      <c r="H73" s="33">
        <f t="shared" si="4"/>
        <v>0.28324870560000004</v>
      </c>
      <c r="I73" s="49">
        <v>95000</v>
      </c>
      <c r="J73" s="42">
        <v>7.74</v>
      </c>
      <c r="K73" s="46" t="s">
        <v>10</v>
      </c>
      <c r="L73" s="5"/>
    </row>
    <row r="74" spans="1:12" ht="79.5" customHeight="1" thickTop="1" thickBot="1" x14ac:dyDescent="0.3">
      <c r="A74" s="56" t="s">
        <v>275</v>
      </c>
      <c r="B74" s="61" t="s">
        <v>6</v>
      </c>
      <c r="C74" s="13">
        <v>219</v>
      </c>
      <c r="D74" s="13">
        <v>8</v>
      </c>
      <c r="E74" s="30" t="s">
        <v>15</v>
      </c>
      <c r="F74" s="31">
        <v>13</v>
      </c>
      <c r="G74" s="32">
        <v>148.51</v>
      </c>
      <c r="H74" s="33">
        <f t="shared" si="4"/>
        <v>6.1818891408000001</v>
      </c>
      <c r="I74" s="49">
        <v>85000</v>
      </c>
      <c r="J74" s="42" t="s">
        <v>395</v>
      </c>
      <c r="K74" s="46" t="s">
        <v>160</v>
      </c>
      <c r="L74" s="57"/>
    </row>
    <row r="75" spans="1:12" ht="61.5" customHeight="1" thickTop="1" thickBot="1" x14ac:dyDescent="0.3">
      <c r="A75" s="56" t="s">
        <v>276</v>
      </c>
      <c r="B75" s="61" t="s">
        <v>6</v>
      </c>
      <c r="C75" s="13">
        <v>219</v>
      </c>
      <c r="D75" s="13">
        <v>8</v>
      </c>
      <c r="E75" s="30" t="s">
        <v>15</v>
      </c>
      <c r="F75" s="31">
        <v>4</v>
      </c>
      <c r="G75" s="32">
        <v>46.23</v>
      </c>
      <c r="H75" s="33">
        <f t="shared" si="4"/>
        <v>1.9243736784000001</v>
      </c>
      <c r="I75" s="49">
        <v>85000</v>
      </c>
      <c r="J75" s="42" t="s">
        <v>409</v>
      </c>
      <c r="K75" s="46" t="s">
        <v>359</v>
      </c>
      <c r="L75" s="57"/>
    </row>
    <row r="76" spans="1:12" ht="26.25" customHeight="1" thickTop="1" thickBot="1" x14ac:dyDescent="0.3">
      <c r="A76" s="56" t="s">
        <v>277</v>
      </c>
      <c r="B76" s="61" t="s">
        <v>6</v>
      </c>
      <c r="C76" s="13">
        <v>219</v>
      </c>
      <c r="D76" s="13">
        <v>8</v>
      </c>
      <c r="E76" s="30" t="s">
        <v>7</v>
      </c>
      <c r="F76" s="31">
        <v>1</v>
      </c>
      <c r="G76" s="32">
        <v>5.4</v>
      </c>
      <c r="H76" s="33">
        <f t="shared" si="4"/>
        <v>0.22478083200000004</v>
      </c>
      <c r="I76" s="49">
        <v>65000</v>
      </c>
      <c r="J76" s="42" t="s">
        <v>89</v>
      </c>
      <c r="K76" s="46" t="s">
        <v>90</v>
      </c>
      <c r="L76" s="5"/>
    </row>
    <row r="77" spans="1:12" ht="26.25" customHeight="1" thickTop="1" thickBot="1" x14ac:dyDescent="0.3">
      <c r="A77" s="56" t="s">
        <v>278</v>
      </c>
      <c r="B77" s="61" t="s">
        <v>14</v>
      </c>
      <c r="C77" s="13">
        <v>219</v>
      </c>
      <c r="D77" s="13">
        <v>8</v>
      </c>
      <c r="E77" s="30" t="s">
        <v>15</v>
      </c>
      <c r="F77" s="31"/>
      <c r="G77" s="32"/>
      <c r="H77" s="33">
        <v>0.54500000000000004</v>
      </c>
      <c r="I77" s="49"/>
      <c r="J77" s="42"/>
      <c r="K77" s="46" t="s">
        <v>91</v>
      </c>
      <c r="L77" s="5"/>
    </row>
    <row r="78" spans="1:12" ht="40.5" customHeight="1" thickTop="1" thickBot="1" x14ac:dyDescent="0.3">
      <c r="A78" s="56" t="s">
        <v>380</v>
      </c>
      <c r="B78" s="61" t="s">
        <v>14</v>
      </c>
      <c r="C78" s="13">
        <v>219</v>
      </c>
      <c r="D78" s="13">
        <v>8</v>
      </c>
      <c r="E78" s="30" t="s">
        <v>15</v>
      </c>
      <c r="F78" s="31">
        <v>8</v>
      </c>
      <c r="G78" s="32">
        <v>89.4</v>
      </c>
      <c r="H78" s="33">
        <f t="shared" ref="H78:H80" si="6">((C78-D78)*D78*0.02466)*G78/1000</f>
        <v>3.7213715520000004</v>
      </c>
      <c r="I78" s="49">
        <v>85000</v>
      </c>
      <c r="J78" s="42" t="s">
        <v>193</v>
      </c>
      <c r="K78" s="46" t="s">
        <v>92</v>
      </c>
      <c r="L78" s="5"/>
    </row>
    <row r="79" spans="1:12" ht="40.5" customHeight="1" thickTop="1" thickBot="1" x14ac:dyDescent="0.3">
      <c r="A79" s="56" t="s">
        <v>380</v>
      </c>
      <c r="B79" s="61" t="s">
        <v>397</v>
      </c>
      <c r="C79" s="13">
        <v>219</v>
      </c>
      <c r="D79" s="13">
        <v>8</v>
      </c>
      <c r="E79" s="30"/>
      <c r="F79" s="31">
        <v>29</v>
      </c>
      <c r="G79" s="32">
        <v>330.42</v>
      </c>
      <c r="H79" s="33">
        <f t="shared" si="6"/>
        <v>13.754089353600001</v>
      </c>
      <c r="I79" s="49"/>
      <c r="J79" s="48" t="s">
        <v>398</v>
      </c>
      <c r="K79" s="47" t="s">
        <v>401</v>
      </c>
      <c r="L79" s="5"/>
    </row>
    <row r="80" spans="1:12" ht="40.5" customHeight="1" thickTop="1" thickBot="1" x14ac:dyDescent="0.3">
      <c r="A80" s="56" t="s">
        <v>380</v>
      </c>
      <c r="B80" s="61" t="s">
        <v>397</v>
      </c>
      <c r="C80" s="13">
        <v>219</v>
      </c>
      <c r="D80" s="13">
        <v>8</v>
      </c>
      <c r="E80" s="30"/>
      <c r="F80" s="31">
        <v>30</v>
      </c>
      <c r="G80" s="32">
        <v>346.33</v>
      </c>
      <c r="H80" s="33">
        <f t="shared" si="6"/>
        <v>14.4163602864</v>
      </c>
      <c r="I80" s="49"/>
      <c r="J80" s="48" t="s">
        <v>402</v>
      </c>
      <c r="K80" s="47" t="s">
        <v>401</v>
      </c>
      <c r="L80" s="5"/>
    </row>
    <row r="81" spans="1:12" ht="40.5" customHeight="1" thickTop="1" thickBot="1" x14ac:dyDescent="0.3">
      <c r="A81" s="56" t="s">
        <v>380</v>
      </c>
      <c r="B81" s="61" t="s">
        <v>397</v>
      </c>
      <c r="C81" s="13">
        <v>219</v>
      </c>
      <c r="D81" s="13">
        <v>8</v>
      </c>
      <c r="E81" s="30"/>
      <c r="F81" s="31">
        <v>30</v>
      </c>
      <c r="G81" s="32">
        <v>340.29</v>
      </c>
      <c r="H81" s="33">
        <f t="shared" ref="H81:H85" si="7">((C81-D81)*D81*0.02466)*G81/1000</f>
        <v>14.164938763200002</v>
      </c>
      <c r="I81" s="49"/>
      <c r="J81" s="48" t="s">
        <v>403</v>
      </c>
      <c r="K81" s="47" t="s">
        <v>401</v>
      </c>
      <c r="L81" s="5"/>
    </row>
    <row r="82" spans="1:12" ht="62.25" customHeight="1" thickTop="1" thickBot="1" x14ac:dyDescent="0.3">
      <c r="A82" s="56" t="s">
        <v>279</v>
      </c>
      <c r="B82" s="61" t="s">
        <v>6</v>
      </c>
      <c r="C82" s="13">
        <v>219</v>
      </c>
      <c r="D82" s="13">
        <v>10</v>
      </c>
      <c r="E82" s="30" t="s">
        <v>15</v>
      </c>
      <c r="F82" s="31">
        <v>28</v>
      </c>
      <c r="G82" s="32">
        <v>323.77999999999997</v>
      </c>
      <c r="H82" s="33">
        <f t="shared" si="7"/>
        <v>16.687426931999997</v>
      </c>
      <c r="I82" s="49">
        <v>90000</v>
      </c>
      <c r="J82" s="42" t="s">
        <v>404</v>
      </c>
      <c r="K82" s="46" t="s">
        <v>160</v>
      </c>
      <c r="L82" s="5"/>
    </row>
    <row r="83" spans="1:12" ht="26.25" customHeight="1" thickTop="1" thickBot="1" x14ac:dyDescent="0.3">
      <c r="A83" s="56" t="s">
        <v>280</v>
      </c>
      <c r="B83" s="61" t="s">
        <v>6</v>
      </c>
      <c r="C83" s="13">
        <v>219</v>
      </c>
      <c r="D83" s="13">
        <v>10</v>
      </c>
      <c r="E83" s="30" t="s">
        <v>15</v>
      </c>
      <c r="F83" s="31">
        <v>2</v>
      </c>
      <c r="G83" s="32">
        <v>24.06</v>
      </c>
      <c r="H83" s="33">
        <f t="shared" si="7"/>
        <v>1.2400379639999999</v>
      </c>
      <c r="I83" s="49">
        <v>90000</v>
      </c>
      <c r="J83" s="42" t="s">
        <v>93</v>
      </c>
      <c r="K83" s="46" t="s">
        <v>94</v>
      </c>
      <c r="L83" s="5"/>
    </row>
    <row r="84" spans="1:12" ht="118.5" customHeight="1" thickTop="1" thickBot="1" x14ac:dyDescent="0.3">
      <c r="A84" s="56" t="s">
        <v>281</v>
      </c>
      <c r="B84" s="61" t="s">
        <v>6</v>
      </c>
      <c r="C84" s="13">
        <v>219</v>
      </c>
      <c r="D84" s="13">
        <v>10</v>
      </c>
      <c r="E84" s="30" t="s">
        <v>15</v>
      </c>
      <c r="F84" s="31">
        <v>17</v>
      </c>
      <c r="G84" s="32">
        <v>189.13</v>
      </c>
      <c r="H84" s="33">
        <f t="shared" si="7"/>
        <v>9.7476467219999989</v>
      </c>
      <c r="I84" s="49">
        <v>90000</v>
      </c>
      <c r="J84" s="42" t="s">
        <v>396</v>
      </c>
      <c r="K84" s="46" t="s">
        <v>95</v>
      </c>
      <c r="L84" s="5"/>
    </row>
    <row r="85" spans="1:12" ht="26.25" customHeight="1" thickTop="1" thickBot="1" x14ac:dyDescent="0.3">
      <c r="A85" s="56" t="s">
        <v>282</v>
      </c>
      <c r="B85" s="61" t="s">
        <v>6</v>
      </c>
      <c r="C85" s="13">
        <v>219</v>
      </c>
      <c r="D85" s="13">
        <v>12</v>
      </c>
      <c r="E85" s="30" t="s">
        <v>15</v>
      </c>
      <c r="F85" s="31">
        <v>1</v>
      </c>
      <c r="G85" s="32">
        <v>12.08</v>
      </c>
      <c r="H85" s="33">
        <f t="shared" si="7"/>
        <v>0.73996571519999998</v>
      </c>
      <c r="I85" s="49">
        <v>92000</v>
      </c>
      <c r="J85" s="42" t="s">
        <v>194</v>
      </c>
      <c r="K85" s="46" t="s">
        <v>96</v>
      </c>
      <c r="L85" s="5"/>
    </row>
    <row r="86" spans="1:12" ht="26.25" customHeight="1" thickTop="1" thickBot="1" x14ac:dyDescent="0.3">
      <c r="A86" s="56" t="s">
        <v>283</v>
      </c>
      <c r="B86" s="61" t="s">
        <v>97</v>
      </c>
      <c r="C86" s="13">
        <v>219</v>
      </c>
      <c r="D86" s="13">
        <v>28</v>
      </c>
      <c r="E86" s="30" t="s">
        <v>15</v>
      </c>
      <c r="F86" s="31">
        <v>2</v>
      </c>
      <c r="G86" s="32"/>
      <c r="H86" s="33">
        <v>0.52800000000000002</v>
      </c>
      <c r="I86" s="50" t="s">
        <v>98</v>
      </c>
      <c r="J86" s="42"/>
      <c r="K86" s="46" t="s">
        <v>99</v>
      </c>
      <c r="L86" s="5"/>
    </row>
    <row r="87" spans="1:12" ht="26.25" customHeight="1" thickTop="1" thickBot="1" x14ac:dyDescent="0.3">
      <c r="A87" s="56" t="s">
        <v>381</v>
      </c>
      <c r="B87" s="61" t="s">
        <v>18</v>
      </c>
      <c r="C87" s="13">
        <v>245</v>
      </c>
      <c r="D87" s="13">
        <v>7.9</v>
      </c>
      <c r="E87" s="30"/>
      <c r="F87" s="31">
        <v>3</v>
      </c>
      <c r="G87" s="32"/>
      <c r="H87" s="33">
        <v>1.732</v>
      </c>
      <c r="I87" s="49">
        <v>120000</v>
      </c>
      <c r="J87" s="42" t="s">
        <v>100</v>
      </c>
      <c r="K87" s="46" t="s">
        <v>101</v>
      </c>
      <c r="L87" s="5" t="s">
        <v>212</v>
      </c>
    </row>
    <row r="88" spans="1:12" ht="44.25" customHeight="1" thickTop="1" thickBot="1" x14ac:dyDescent="0.3">
      <c r="A88" s="56" t="s">
        <v>284</v>
      </c>
      <c r="B88" s="61" t="s">
        <v>18</v>
      </c>
      <c r="C88" s="13">
        <v>245</v>
      </c>
      <c r="D88" s="13">
        <v>7.9</v>
      </c>
      <c r="E88" s="30" t="s">
        <v>15</v>
      </c>
      <c r="F88" s="31">
        <v>3</v>
      </c>
      <c r="G88" s="32"/>
      <c r="H88" s="33">
        <v>2.2589999999999999</v>
      </c>
      <c r="I88" s="49"/>
      <c r="J88" s="42"/>
      <c r="K88" s="47" t="s">
        <v>102</v>
      </c>
      <c r="L88" s="5"/>
    </row>
    <row r="89" spans="1:12" ht="44.25" customHeight="1" thickTop="1" thickBot="1" x14ac:dyDescent="0.3">
      <c r="A89" s="56" t="s">
        <v>285</v>
      </c>
      <c r="B89" s="61" t="s">
        <v>18</v>
      </c>
      <c r="C89" s="13">
        <v>245</v>
      </c>
      <c r="D89" s="13">
        <v>7.9</v>
      </c>
      <c r="E89" s="30"/>
      <c r="F89" s="31">
        <v>2</v>
      </c>
      <c r="G89" s="32">
        <v>21.67</v>
      </c>
      <c r="H89" s="33">
        <v>1.0840000000000001</v>
      </c>
      <c r="I89" s="49">
        <v>120000</v>
      </c>
      <c r="J89" s="42"/>
      <c r="K89" s="46" t="s">
        <v>103</v>
      </c>
      <c r="L89" s="5"/>
    </row>
    <row r="90" spans="1:12" ht="26.25" customHeight="1" thickTop="1" thickBot="1" x14ac:dyDescent="0.3">
      <c r="A90" s="56" t="s">
        <v>286</v>
      </c>
      <c r="B90" s="61" t="s">
        <v>18</v>
      </c>
      <c r="C90" s="13">
        <v>245</v>
      </c>
      <c r="D90" s="13">
        <v>8.9</v>
      </c>
      <c r="E90" s="30"/>
      <c r="F90" s="31">
        <v>5</v>
      </c>
      <c r="G90" s="32">
        <v>52.4</v>
      </c>
      <c r="H90" s="33">
        <v>3.016</v>
      </c>
      <c r="I90" s="49">
        <v>120000</v>
      </c>
      <c r="J90" s="42"/>
      <c r="K90" s="46" t="s">
        <v>104</v>
      </c>
      <c r="L90" s="5"/>
    </row>
    <row r="91" spans="1:12" ht="26.25" customHeight="1" thickTop="1" thickBot="1" x14ac:dyDescent="0.3">
      <c r="A91" s="56" t="s">
        <v>287</v>
      </c>
      <c r="B91" s="61" t="s">
        <v>18</v>
      </c>
      <c r="C91" s="13">
        <v>245</v>
      </c>
      <c r="D91" s="13">
        <v>8.9</v>
      </c>
      <c r="E91" s="30"/>
      <c r="F91" s="31">
        <v>1</v>
      </c>
      <c r="G91" s="32">
        <v>12.01</v>
      </c>
      <c r="H91" s="33">
        <v>0.66400000000000003</v>
      </c>
      <c r="I91" s="49">
        <v>120000</v>
      </c>
      <c r="J91" s="42"/>
      <c r="K91" s="46" t="s">
        <v>105</v>
      </c>
      <c r="L91" s="5"/>
    </row>
    <row r="92" spans="1:12" ht="26.25" customHeight="1" thickTop="1" thickBot="1" x14ac:dyDescent="0.3">
      <c r="A92" s="56" t="s">
        <v>288</v>
      </c>
      <c r="B92" s="61" t="s">
        <v>18</v>
      </c>
      <c r="C92" s="13">
        <v>245</v>
      </c>
      <c r="D92" s="13">
        <v>8.9</v>
      </c>
      <c r="E92" s="30" t="s">
        <v>15</v>
      </c>
      <c r="F92" s="31">
        <v>2</v>
      </c>
      <c r="G92" s="32"/>
      <c r="H92" s="33">
        <v>1.27</v>
      </c>
      <c r="I92" s="49">
        <v>120000</v>
      </c>
      <c r="J92" s="42"/>
      <c r="K92" s="46" t="s">
        <v>106</v>
      </c>
      <c r="L92" s="5"/>
    </row>
    <row r="93" spans="1:12" ht="26.25" customHeight="1" thickTop="1" thickBot="1" x14ac:dyDescent="0.3">
      <c r="A93" s="56" t="s">
        <v>289</v>
      </c>
      <c r="B93" s="61" t="s">
        <v>18</v>
      </c>
      <c r="C93" s="13">
        <v>245</v>
      </c>
      <c r="D93" s="13">
        <v>8.9</v>
      </c>
      <c r="E93" s="30" t="s">
        <v>15</v>
      </c>
      <c r="F93" s="31">
        <v>2</v>
      </c>
      <c r="G93" s="32"/>
      <c r="H93" s="33">
        <v>1.179</v>
      </c>
      <c r="I93" s="49">
        <v>120000</v>
      </c>
      <c r="J93" s="42"/>
      <c r="K93" s="46" t="s">
        <v>107</v>
      </c>
      <c r="L93" s="5"/>
    </row>
    <row r="94" spans="1:12" ht="26.25" customHeight="1" thickTop="1" thickBot="1" x14ac:dyDescent="0.3">
      <c r="A94" s="56" t="s">
        <v>290</v>
      </c>
      <c r="B94" s="61" t="s">
        <v>18</v>
      </c>
      <c r="C94" s="13">
        <v>245</v>
      </c>
      <c r="D94" s="13">
        <v>8.9</v>
      </c>
      <c r="E94" s="30"/>
      <c r="F94" s="31"/>
      <c r="G94" s="32"/>
      <c r="H94" s="33">
        <v>5.7210000000000001</v>
      </c>
      <c r="I94" s="49"/>
      <c r="J94" s="42"/>
      <c r="K94" s="46" t="s">
        <v>108</v>
      </c>
      <c r="L94" s="5"/>
    </row>
    <row r="95" spans="1:12" ht="26.25" customHeight="1" thickTop="1" thickBot="1" x14ac:dyDescent="0.3">
      <c r="A95" s="56" t="s">
        <v>290</v>
      </c>
      <c r="B95" s="61" t="s">
        <v>18</v>
      </c>
      <c r="C95" s="13">
        <v>245</v>
      </c>
      <c r="D95" s="13">
        <v>8.9</v>
      </c>
      <c r="E95" s="30"/>
      <c r="F95" s="31">
        <v>31</v>
      </c>
      <c r="G95" s="32"/>
      <c r="H95" s="33">
        <v>20.13</v>
      </c>
      <c r="I95" s="49"/>
      <c r="J95" s="42" t="s">
        <v>421</v>
      </c>
      <c r="K95" s="46" t="s">
        <v>411</v>
      </c>
      <c r="L95" s="5"/>
    </row>
    <row r="96" spans="1:12" ht="26.25" customHeight="1" thickTop="1" thickBot="1" x14ac:dyDescent="0.3">
      <c r="A96" s="56" t="s">
        <v>290</v>
      </c>
      <c r="B96" s="61" t="s">
        <v>18</v>
      </c>
      <c r="C96" s="13">
        <v>245</v>
      </c>
      <c r="D96" s="13">
        <v>8.9</v>
      </c>
      <c r="E96" s="30"/>
      <c r="F96" s="31">
        <v>31</v>
      </c>
      <c r="G96" s="32"/>
      <c r="H96" s="33">
        <v>20.28</v>
      </c>
      <c r="I96" s="49"/>
      <c r="J96" s="42" t="s">
        <v>420</v>
      </c>
      <c r="K96" s="46" t="s">
        <v>411</v>
      </c>
      <c r="L96" s="5"/>
    </row>
    <row r="97" spans="1:12" ht="26.25" customHeight="1" thickTop="1" thickBot="1" x14ac:dyDescent="0.3">
      <c r="A97" s="56" t="s">
        <v>290</v>
      </c>
      <c r="B97" s="61" t="s">
        <v>18</v>
      </c>
      <c r="C97" s="13">
        <v>245</v>
      </c>
      <c r="D97" s="13">
        <v>8.9</v>
      </c>
      <c r="E97" s="30"/>
      <c r="F97" s="31">
        <v>32</v>
      </c>
      <c r="G97" s="32"/>
      <c r="H97" s="33">
        <v>20.844999999999999</v>
      </c>
      <c r="I97" s="49"/>
      <c r="J97" s="42" t="s">
        <v>419</v>
      </c>
      <c r="K97" s="46" t="s">
        <v>411</v>
      </c>
      <c r="L97" s="5"/>
    </row>
    <row r="98" spans="1:12" ht="94.5" customHeight="1" thickTop="1" thickBot="1" x14ac:dyDescent="0.3">
      <c r="A98" s="56" t="s">
        <v>291</v>
      </c>
      <c r="B98" s="61" t="s">
        <v>18</v>
      </c>
      <c r="C98" s="13">
        <v>245</v>
      </c>
      <c r="D98" s="13">
        <v>12</v>
      </c>
      <c r="E98" s="30"/>
      <c r="F98" s="31">
        <v>37</v>
      </c>
      <c r="G98" s="32"/>
      <c r="H98" s="33">
        <f>35.17-5.82</f>
        <v>29.35</v>
      </c>
      <c r="I98" s="49">
        <v>140000</v>
      </c>
      <c r="J98" s="42" t="s">
        <v>109</v>
      </c>
      <c r="K98" s="46" t="s">
        <v>110</v>
      </c>
      <c r="L98" s="5" t="s">
        <v>200</v>
      </c>
    </row>
    <row r="99" spans="1:12" ht="49.5" customHeight="1" thickTop="1" thickBot="1" x14ac:dyDescent="0.3">
      <c r="A99" s="56" t="s">
        <v>292</v>
      </c>
      <c r="B99" s="61" t="s">
        <v>6</v>
      </c>
      <c r="C99" s="13">
        <v>245</v>
      </c>
      <c r="D99" s="13">
        <v>12</v>
      </c>
      <c r="E99" s="30" t="s">
        <v>7</v>
      </c>
      <c r="F99" s="31">
        <v>44</v>
      </c>
      <c r="G99" s="32">
        <v>518.04999999999995</v>
      </c>
      <c r="H99" s="33">
        <f>18.95+19.06</f>
        <v>38.01</v>
      </c>
      <c r="I99" s="49">
        <v>150000</v>
      </c>
      <c r="J99" s="48" t="s">
        <v>111</v>
      </c>
      <c r="K99" s="46" t="s">
        <v>112</v>
      </c>
      <c r="L99" s="5"/>
    </row>
    <row r="100" spans="1:12" ht="36" customHeight="1" thickTop="1" thickBot="1" x14ac:dyDescent="0.3">
      <c r="A100" s="56" t="s">
        <v>293</v>
      </c>
      <c r="B100" s="61" t="s">
        <v>6</v>
      </c>
      <c r="C100" s="13">
        <v>245</v>
      </c>
      <c r="D100" s="13">
        <v>12</v>
      </c>
      <c r="E100" s="30" t="s">
        <v>7</v>
      </c>
      <c r="F100" s="31">
        <f>26-9</f>
        <v>17</v>
      </c>
      <c r="G100" s="32"/>
      <c r="H100" s="33">
        <f>21.899-7.69</f>
        <v>14.209</v>
      </c>
      <c r="I100" s="49">
        <v>150000</v>
      </c>
      <c r="J100" s="42" t="s">
        <v>414</v>
      </c>
      <c r="K100" s="46" t="s">
        <v>113</v>
      </c>
      <c r="L100" s="5"/>
    </row>
    <row r="101" spans="1:12" ht="35.25" customHeight="1" thickTop="1" thickBot="1" x14ac:dyDescent="0.3">
      <c r="A101" s="56" t="s">
        <v>294</v>
      </c>
      <c r="B101" s="61" t="s">
        <v>6</v>
      </c>
      <c r="C101" s="13">
        <v>245</v>
      </c>
      <c r="D101" s="13">
        <v>12</v>
      </c>
      <c r="E101" s="30" t="s">
        <v>7</v>
      </c>
      <c r="F101" s="31">
        <v>20</v>
      </c>
      <c r="G101" s="32">
        <v>233.16</v>
      </c>
      <c r="H101" s="33">
        <v>17.015000000000001</v>
      </c>
      <c r="I101" s="49">
        <v>150000</v>
      </c>
      <c r="J101" s="42" t="s">
        <v>114</v>
      </c>
      <c r="K101" s="46" t="s">
        <v>112</v>
      </c>
      <c r="L101" s="5"/>
    </row>
    <row r="102" spans="1:12" ht="26.25" customHeight="1" thickTop="1" thickBot="1" x14ac:dyDescent="0.3">
      <c r="A102" s="56" t="s">
        <v>295</v>
      </c>
      <c r="B102" s="61" t="s">
        <v>6</v>
      </c>
      <c r="C102" s="13">
        <v>245</v>
      </c>
      <c r="D102" s="13">
        <v>12</v>
      </c>
      <c r="E102" s="30"/>
      <c r="F102" s="31">
        <v>5</v>
      </c>
      <c r="G102" s="32">
        <v>54.68</v>
      </c>
      <c r="H102" s="33">
        <f>5.65-1.66</f>
        <v>3.99</v>
      </c>
      <c r="I102" s="49">
        <v>135000</v>
      </c>
      <c r="J102" s="42" t="s">
        <v>115</v>
      </c>
      <c r="K102" s="46" t="s">
        <v>116</v>
      </c>
      <c r="L102" s="5"/>
    </row>
    <row r="103" spans="1:12" ht="26.25" customHeight="1" thickTop="1" thickBot="1" x14ac:dyDescent="0.3">
      <c r="A103" s="56" t="s">
        <v>296</v>
      </c>
      <c r="B103" s="61" t="s">
        <v>18</v>
      </c>
      <c r="C103" s="13">
        <v>245</v>
      </c>
      <c r="D103" s="13">
        <v>12</v>
      </c>
      <c r="E103" s="30"/>
      <c r="F103" s="31">
        <v>8</v>
      </c>
      <c r="G103" s="32"/>
      <c r="H103" s="33">
        <f>14.391-2.515-5.65</f>
        <v>6.2259999999999991</v>
      </c>
      <c r="I103" s="49">
        <v>135000</v>
      </c>
      <c r="J103" s="42"/>
      <c r="K103" s="46" t="s">
        <v>117</v>
      </c>
      <c r="L103" s="5"/>
    </row>
    <row r="104" spans="1:12" ht="26.25" customHeight="1" thickTop="1" thickBot="1" x14ac:dyDescent="0.3">
      <c r="A104" s="56" t="s">
        <v>297</v>
      </c>
      <c r="B104" s="61" t="s">
        <v>6</v>
      </c>
      <c r="C104" s="13">
        <v>273</v>
      </c>
      <c r="D104" s="13">
        <v>6</v>
      </c>
      <c r="E104" s="30" t="s">
        <v>7</v>
      </c>
      <c r="F104" s="31">
        <v>2</v>
      </c>
      <c r="G104" s="32">
        <v>24.1</v>
      </c>
      <c r="H104" s="33">
        <f t="shared" ref="H104:H112" si="8">((C104-D104)*D104*0.02466)*G104/1000</f>
        <v>0.95207821200000009</v>
      </c>
      <c r="I104" s="49">
        <v>79000</v>
      </c>
      <c r="J104" s="42" t="s">
        <v>118</v>
      </c>
      <c r="K104" s="46" t="s">
        <v>119</v>
      </c>
      <c r="L104" s="5"/>
    </row>
    <row r="105" spans="1:12" ht="26.25" customHeight="1" thickTop="1" thickBot="1" x14ac:dyDescent="0.3">
      <c r="A105" s="56" t="s">
        <v>298</v>
      </c>
      <c r="B105" s="61" t="s">
        <v>6</v>
      </c>
      <c r="C105" s="13">
        <v>273</v>
      </c>
      <c r="D105" s="13">
        <v>8</v>
      </c>
      <c r="E105" s="30" t="s">
        <v>7</v>
      </c>
      <c r="F105" s="31">
        <v>14</v>
      </c>
      <c r="G105" s="32">
        <v>168</v>
      </c>
      <c r="H105" s="33">
        <f t="shared" si="8"/>
        <v>8.7829055999999994</v>
      </c>
      <c r="I105" s="49">
        <v>70000</v>
      </c>
      <c r="J105" s="42" t="s">
        <v>412</v>
      </c>
      <c r="K105" s="46" t="s">
        <v>413</v>
      </c>
      <c r="L105" s="5"/>
    </row>
    <row r="106" spans="1:12" ht="26.25" customHeight="1" thickTop="1" thickBot="1" x14ac:dyDescent="0.3">
      <c r="A106" s="56" t="s">
        <v>298</v>
      </c>
      <c r="B106" s="61" t="s">
        <v>6</v>
      </c>
      <c r="C106" s="13">
        <v>273</v>
      </c>
      <c r="D106" s="13">
        <v>8</v>
      </c>
      <c r="E106" s="30" t="s">
        <v>15</v>
      </c>
      <c r="F106" s="31">
        <v>8</v>
      </c>
      <c r="G106" s="32">
        <v>92.36</v>
      </c>
      <c r="H106" s="37">
        <f>((C106-D106)*D106*0.02466)*G106/1000</f>
        <v>4.8285069119999999</v>
      </c>
      <c r="I106" s="49">
        <v>85000</v>
      </c>
      <c r="J106" s="42" t="s">
        <v>120</v>
      </c>
      <c r="K106" s="46" t="s">
        <v>121</v>
      </c>
      <c r="L106" s="5"/>
    </row>
    <row r="107" spans="1:12" ht="26.25" customHeight="1" thickTop="1" thickBot="1" x14ac:dyDescent="0.3">
      <c r="A107" s="56" t="s">
        <v>299</v>
      </c>
      <c r="B107" s="61" t="s">
        <v>6</v>
      </c>
      <c r="C107" s="13">
        <v>273</v>
      </c>
      <c r="D107" s="13">
        <v>9</v>
      </c>
      <c r="E107" s="30" t="s">
        <v>7</v>
      </c>
      <c r="F107" s="31">
        <v>1</v>
      </c>
      <c r="G107" s="32">
        <v>6.7</v>
      </c>
      <c r="H107" s="33">
        <f t="shared" si="8"/>
        <v>0.39256747200000003</v>
      </c>
      <c r="I107" s="49">
        <v>95000</v>
      </c>
      <c r="J107" s="42" t="s">
        <v>122</v>
      </c>
      <c r="K107" s="46" t="s">
        <v>10</v>
      </c>
      <c r="L107" s="5"/>
    </row>
    <row r="108" spans="1:12" ht="26.25" customHeight="1" thickTop="1" thickBot="1" x14ac:dyDescent="0.3">
      <c r="A108" s="56" t="s">
        <v>300</v>
      </c>
      <c r="B108" s="61" t="s">
        <v>6</v>
      </c>
      <c r="C108" s="13">
        <v>273</v>
      </c>
      <c r="D108" s="13">
        <v>9.1</v>
      </c>
      <c r="E108" s="30" t="s">
        <v>15</v>
      </c>
      <c r="F108" s="31">
        <v>1</v>
      </c>
      <c r="G108" s="32">
        <v>12.06</v>
      </c>
      <c r="H108" s="33">
        <f t="shared" si="8"/>
        <v>0.71420216540399994</v>
      </c>
      <c r="I108" s="49">
        <v>87000</v>
      </c>
      <c r="J108" s="42">
        <v>12.06</v>
      </c>
      <c r="K108" s="46" t="s">
        <v>88</v>
      </c>
      <c r="L108" s="5"/>
    </row>
    <row r="109" spans="1:12" ht="45.75" customHeight="1" thickTop="1" thickBot="1" x14ac:dyDescent="0.3">
      <c r="A109" s="56" t="s">
        <v>382</v>
      </c>
      <c r="B109" s="61" t="s">
        <v>6</v>
      </c>
      <c r="C109" s="13">
        <v>273</v>
      </c>
      <c r="D109" s="13">
        <v>10</v>
      </c>
      <c r="E109" s="30" t="s">
        <v>15</v>
      </c>
      <c r="F109" s="31">
        <v>1</v>
      </c>
      <c r="G109" s="32">
        <v>11.69</v>
      </c>
      <c r="H109" s="33">
        <f t="shared" ref="H109" si="9">((C109-D109)*D109*0.02466)*G109/1000</f>
        <v>0.75816430200000007</v>
      </c>
      <c r="I109" s="49">
        <v>87000</v>
      </c>
      <c r="J109" s="42" t="s">
        <v>368</v>
      </c>
      <c r="K109" s="46" t="s">
        <v>123</v>
      </c>
      <c r="L109" s="5"/>
    </row>
    <row r="110" spans="1:12" ht="72" customHeight="1" thickTop="1" thickBot="1" x14ac:dyDescent="0.3">
      <c r="A110" s="56" t="s">
        <v>382</v>
      </c>
      <c r="B110" s="61" t="s">
        <v>6</v>
      </c>
      <c r="C110" s="13">
        <v>273</v>
      </c>
      <c r="D110" s="13">
        <v>10</v>
      </c>
      <c r="E110" s="30" t="s">
        <v>15</v>
      </c>
      <c r="F110" s="31">
        <v>28</v>
      </c>
      <c r="G110" s="32">
        <v>319.85000000000002</v>
      </c>
      <c r="H110" s="33">
        <v>20.747</v>
      </c>
      <c r="I110" s="49">
        <v>85000</v>
      </c>
      <c r="J110" s="42" t="s">
        <v>408</v>
      </c>
      <c r="K110" s="46" t="s">
        <v>160</v>
      </c>
      <c r="L110" s="5"/>
    </row>
    <row r="111" spans="1:12" ht="61.5" customHeight="1" thickTop="1" thickBot="1" x14ac:dyDescent="0.3">
      <c r="A111" s="56" t="s">
        <v>382</v>
      </c>
      <c r="B111" s="61" t="s">
        <v>6</v>
      </c>
      <c r="C111" s="13">
        <v>273</v>
      </c>
      <c r="D111" s="13">
        <v>12</v>
      </c>
      <c r="E111" s="30" t="s">
        <v>15</v>
      </c>
      <c r="F111" s="31">
        <v>23</v>
      </c>
      <c r="G111" s="32">
        <v>262.86</v>
      </c>
      <c r="H111" s="33">
        <v>20.300999999999998</v>
      </c>
      <c r="I111" s="49">
        <v>85000</v>
      </c>
      <c r="J111" s="42" t="s">
        <v>410</v>
      </c>
      <c r="K111" s="46" t="s">
        <v>160</v>
      </c>
      <c r="L111" s="5"/>
    </row>
    <row r="112" spans="1:12" ht="26.25" customHeight="1" thickTop="1" thickBot="1" x14ac:dyDescent="0.3">
      <c r="A112" s="56" t="s">
        <v>301</v>
      </c>
      <c r="B112" s="61" t="s">
        <v>6</v>
      </c>
      <c r="C112" s="13">
        <v>273</v>
      </c>
      <c r="D112" s="13">
        <v>18</v>
      </c>
      <c r="E112" s="30" t="s">
        <v>7</v>
      </c>
      <c r="F112" s="31">
        <v>1</v>
      </c>
      <c r="G112" s="32">
        <v>11.41</v>
      </c>
      <c r="H112" s="33">
        <f t="shared" si="8"/>
        <v>1.291491054</v>
      </c>
      <c r="I112" s="49">
        <v>110000</v>
      </c>
      <c r="J112" s="42">
        <v>11.41</v>
      </c>
      <c r="K112" s="46" t="s">
        <v>35</v>
      </c>
      <c r="L112" s="5"/>
    </row>
    <row r="113" spans="1:12" ht="26.25" customHeight="1" thickTop="1" thickBot="1" x14ac:dyDescent="0.3">
      <c r="A113" s="56" t="s">
        <v>302</v>
      </c>
      <c r="B113" s="61" t="s">
        <v>18</v>
      </c>
      <c r="C113" s="13">
        <v>324</v>
      </c>
      <c r="D113" s="13">
        <v>9.5</v>
      </c>
      <c r="E113" s="30"/>
      <c r="F113" s="31">
        <v>1</v>
      </c>
      <c r="G113" s="32">
        <v>11.26</v>
      </c>
      <c r="H113" s="33">
        <v>0.89200000000000002</v>
      </c>
      <c r="I113" s="49"/>
      <c r="J113" s="42">
        <v>11.26</v>
      </c>
      <c r="K113" s="47" t="s">
        <v>211</v>
      </c>
      <c r="L113" s="5" t="s">
        <v>212</v>
      </c>
    </row>
    <row r="114" spans="1:12" ht="26.25" customHeight="1" thickTop="1" thickBot="1" x14ac:dyDescent="0.3">
      <c r="A114" s="56" t="s">
        <v>303</v>
      </c>
      <c r="B114" s="61" t="s">
        <v>18</v>
      </c>
      <c r="C114" s="13">
        <v>324</v>
      </c>
      <c r="D114" s="13">
        <v>9.5</v>
      </c>
      <c r="E114" s="30"/>
      <c r="F114" s="31">
        <v>2</v>
      </c>
      <c r="G114" s="32"/>
      <c r="H114" s="33">
        <v>1.8580000000000001</v>
      </c>
      <c r="I114" s="49">
        <v>120000</v>
      </c>
      <c r="J114" s="42"/>
      <c r="K114" s="46" t="s">
        <v>101</v>
      </c>
      <c r="L114" s="5" t="s">
        <v>212</v>
      </c>
    </row>
    <row r="115" spans="1:12" ht="26.25" customHeight="1" thickTop="1" thickBot="1" x14ac:dyDescent="0.3">
      <c r="A115" s="56" t="s">
        <v>304</v>
      </c>
      <c r="B115" s="61" t="s">
        <v>18</v>
      </c>
      <c r="C115" s="13">
        <v>324</v>
      </c>
      <c r="D115" s="13">
        <v>9.5</v>
      </c>
      <c r="E115" s="30"/>
      <c r="F115" s="31">
        <v>1</v>
      </c>
      <c r="G115" s="32"/>
      <c r="H115" s="33">
        <f>6.24-5.49</f>
        <v>0.75</v>
      </c>
      <c r="I115" s="49">
        <v>100000</v>
      </c>
      <c r="J115" s="42" t="s">
        <v>124</v>
      </c>
      <c r="K115" s="46" t="s">
        <v>125</v>
      </c>
      <c r="L115" s="5"/>
    </row>
    <row r="116" spans="1:12" ht="41.25" customHeight="1" thickTop="1" thickBot="1" x14ac:dyDescent="0.3">
      <c r="A116" s="56" t="s">
        <v>383</v>
      </c>
      <c r="B116" s="61" t="s">
        <v>18</v>
      </c>
      <c r="C116" s="13">
        <v>324</v>
      </c>
      <c r="D116" s="13">
        <v>9.5</v>
      </c>
      <c r="E116" s="30"/>
      <c r="F116" s="31">
        <v>3</v>
      </c>
      <c r="G116" s="32"/>
      <c r="H116" s="33">
        <v>2.83</v>
      </c>
      <c r="I116" s="49">
        <v>120000</v>
      </c>
      <c r="J116" s="42" t="s">
        <v>201</v>
      </c>
      <c r="K116" s="46" t="s">
        <v>126</v>
      </c>
      <c r="L116" s="5" t="s">
        <v>212</v>
      </c>
    </row>
    <row r="117" spans="1:12" ht="26.25" customHeight="1" thickTop="1" thickBot="1" x14ac:dyDescent="0.3">
      <c r="A117" s="56" t="s">
        <v>305</v>
      </c>
      <c r="B117" s="61" t="s">
        <v>68</v>
      </c>
      <c r="C117" s="13">
        <v>324</v>
      </c>
      <c r="D117" s="13">
        <v>9.5</v>
      </c>
      <c r="E117" s="30"/>
      <c r="F117" s="31">
        <v>2</v>
      </c>
      <c r="G117" s="32">
        <v>23.88</v>
      </c>
      <c r="H117" s="33">
        <v>1.8879999999999999</v>
      </c>
      <c r="I117" s="49">
        <v>120000</v>
      </c>
      <c r="J117" s="42"/>
      <c r="K117" s="46" t="s">
        <v>127</v>
      </c>
      <c r="L117" s="5"/>
    </row>
    <row r="118" spans="1:12" ht="26.25" customHeight="1" thickTop="1" thickBot="1" x14ac:dyDescent="0.3">
      <c r="A118" s="56" t="s">
        <v>306</v>
      </c>
      <c r="B118" s="61" t="s">
        <v>14</v>
      </c>
      <c r="C118" s="13">
        <v>324</v>
      </c>
      <c r="D118" s="13">
        <v>11</v>
      </c>
      <c r="E118" s="30"/>
      <c r="F118" s="31">
        <v>8</v>
      </c>
      <c r="G118" s="32">
        <v>80.930000000000007</v>
      </c>
      <c r="H118" s="33">
        <v>6.2450000000000001</v>
      </c>
      <c r="I118" s="49"/>
      <c r="J118" s="42"/>
      <c r="K118" s="46" t="s">
        <v>216</v>
      </c>
      <c r="L118" s="5"/>
    </row>
    <row r="119" spans="1:12" ht="26.25" customHeight="1" thickTop="1" thickBot="1" x14ac:dyDescent="0.3">
      <c r="A119" s="56" t="s">
        <v>307</v>
      </c>
      <c r="B119" s="61" t="s">
        <v>14</v>
      </c>
      <c r="C119" s="13">
        <v>324</v>
      </c>
      <c r="D119" s="13">
        <v>11</v>
      </c>
      <c r="E119" s="30"/>
      <c r="F119" s="31">
        <v>8</v>
      </c>
      <c r="G119" s="32">
        <v>88.5</v>
      </c>
      <c r="H119" s="33">
        <v>7.8</v>
      </c>
      <c r="I119" s="49"/>
      <c r="J119" s="42"/>
      <c r="K119" s="46" t="s">
        <v>215</v>
      </c>
      <c r="L119" s="5"/>
    </row>
    <row r="120" spans="1:12" ht="26.25" customHeight="1" thickTop="1" thickBot="1" x14ac:dyDescent="0.3">
      <c r="A120" s="56" t="s">
        <v>308</v>
      </c>
      <c r="B120" s="61" t="s">
        <v>6</v>
      </c>
      <c r="C120" s="13">
        <v>325</v>
      </c>
      <c r="D120" s="13">
        <v>7</v>
      </c>
      <c r="E120" s="30" t="s">
        <v>7</v>
      </c>
      <c r="F120" s="31">
        <v>1</v>
      </c>
      <c r="G120" s="34">
        <v>5.6</v>
      </c>
      <c r="H120" s="33">
        <f t="shared" ref="H120:H134" si="10">((C120-D120)*D120*0.02466)*G120/1000</f>
        <v>0.307401696</v>
      </c>
      <c r="I120" s="49">
        <v>65000</v>
      </c>
      <c r="J120" s="48" t="s">
        <v>356</v>
      </c>
      <c r="K120" s="46" t="s">
        <v>128</v>
      </c>
      <c r="L120" s="5" t="s">
        <v>202</v>
      </c>
    </row>
    <row r="121" spans="1:12" ht="26.25" customHeight="1" thickTop="1" thickBot="1" x14ac:dyDescent="0.3">
      <c r="A121" s="56" t="s">
        <v>384</v>
      </c>
      <c r="B121" s="61" t="s">
        <v>6</v>
      </c>
      <c r="C121" s="13">
        <v>325</v>
      </c>
      <c r="D121" s="13">
        <v>8</v>
      </c>
      <c r="E121" s="30"/>
      <c r="F121" s="31">
        <v>1</v>
      </c>
      <c r="G121" s="32">
        <v>4.67</v>
      </c>
      <c r="H121" s="33">
        <f t="shared" si="10"/>
        <v>0.29205133920000004</v>
      </c>
      <c r="I121" s="49">
        <v>85000</v>
      </c>
      <c r="J121" s="42" t="s">
        <v>129</v>
      </c>
      <c r="K121" s="46" t="s">
        <v>35</v>
      </c>
      <c r="L121" s="5" t="s">
        <v>203</v>
      </c>
    </row>
    <row r="122" spans="1:12" ht="26.25" customHeight="1" thickTop="1" thickBot="1" x14ac:dyDescent="0.3">
      <c r="A122" s="56" t="s">
        <v>309</v>
      </c>
      <c r="B122" s="61" t="s">
        <v>6</v>
      </c>
      <c r="C122" s="13">
        <v>325</v>
      </c>
      <c r="D122" s="13">
        <v>8</v>
      </c>
      <c r="E122" s="30" t="s">
        <v>15</v>
      </c>
      <c r="F122" s="31">
        <v>2</v>
      </c>
      <c r="G122" s="32">
        <v>21.33</v>
      </c>
      <c r="H122" s="33">
        <f t="shared" si="10"/>
        <v>1.3339304208</v>
      </c>
      <c r="I122" s="49">
        <v>85000</v>
      </c>
      <c r="J122" s="42" t="s">
        <v>130</v>
      </c>
      <c r="K122" s="46" t="s">
        <v>131</v>
      </c>
      <c r="L122" s="5"/>
    </row>
    <row r="123" spans="1:12" ht="26.25" customHeight="1" thickTop="1" thickBot="1" x14ac:dyDescent="0.3">
      <c r="A123" s="56" t="s">
        <v>310</v>
      </c>
      <c r="B123" s="61" t="s">
        <v>6</v>
      </c>
      <c r="C123" s="13">
        <v>325</v>
      </c>
      <c r="D123" s="13">
        <v>8</v>
      </c>
      <c r="E123" s="30" t="s">
        <v>7</v>
      </c>
      <c r="F123" s="31">
        <v>1</v>
      </c>
      <c r="G123" s="32">
        <v>5.68</v>
      </c>
      <c r="H123" s="33">
        <f t="shared" si="10"/>
        <v>0.35521447680000001</v>
      </c>
      <c r="I123" s="49">
        <v>89000</v>
      </c>
      <c r="J123" s="42">
        <v>5.68</v>
      </c>
      <c r="K123" s="46" t="s">
        <v>119</v>
      </c>
      <c r="L123" s="5"/>
    </row>
    <row r="124" spans="1:12" ht="26.25" customHeight="1" thickTop="1" thickBot="1" x14ac:dyDescent="0.3">
      <c r="A124" s="56" t="s">
        <v>311</v>
      </c>
      <c r="B124" s="61" t="s">
        <v>132</v>
      </c>
      <c r="C124" s="13">
        <v>325</v>
      </c>
      <c r="D124" s="13">
        <v>8</v>
      </c>
      <c r="E124" s="30" t="s">
        <v>15</v>
      </c>
      <c r="F124" s="31">
        <v>125</v>
      </c>
      <c r="G124" s="32">
        <v>1500</v>
      </c>
      <c r="H124" s="33">
        <f t="shared" si="10"/>
        <v>93.806640000000016</v>
      </c>
      <c r="I124" s="49">
        <v>77000</v>
      </c>
      <c r="J124" s="42" t="s">
        <v>199</v>
      </c>
      <c r="K124" s="46" t="s">
        <v>133</v>
      </c>
      <c r="L124" s="5"/>
    </row>
    <row r="125" spans="1:12" ht="26.25" customHeight="1" thickTop="1" thickBot="1" x14ac:dyDescent="0.3">
      <c r="A125" s="56" t="s">
        <v>312</v>
      </c>
      <c r="B125" s="61" t="s">
        <v>132</v>
      </c>
      <c r="C125" s="13">
        <v>325</v>
      </c>
      <c r="D125" s="13">
        <v>8</v>
      </c>
      <c r="E125" s="30" t="s">
        <v>15</v>
      </c>
      <c r="F125" s="31">
        <f>54-35-16</f>
        <v>3</v>
      </c>
      <c r="G125" s="32">
        <f>648-410.82-192</f>
        <v>45.180000000000007</v>
      </c>
      <c r="H125" s="33">
        <f>((C125-D125)*D125*0.02466)*G125/1000</f>
        <v>2.8254559968000006</v>
      </c>
      <c r="I125" s="49">
        <v>77000</v>
      </c>
      <c r="J125" s="42" t="s">
        <v>199</v>
      </c>
      <c r="K125" s="46" t="s">
        <v>133</v>
      </c>
      <c r="L125" s="5"/>
    </row>
    <row r="126" spans="1:12" ht="26.25" customHeight="1" thickTop="1" thickBot="1" x14ac:dyDescent="0.3">
      <c r="A126" s="56" t="s">
        <v>313</v>
      </c>
      <c r="B126" s="61" t="s">
        <v>132</v>
      </c>
      <c r="C126" s="13">
        <v>325</v>
      </c>
      <c r="D126" s="13">
        <v>8</v>
      </c>
      <c r="E126" s="30" t="s">
        <v>15</v>
      </c>
      <c r="F126" s="31"/>
      <c r="G126" s="32"/>
      <c r="H126" s="33">
        <f>40.835-15.125</f>
        <v>25.71</v>
      </c>
      <c r="I126" s="49">
        <v>77000</v>
      </c>
      <c r="J126" s="42" t="s">
        <v>134</v>
      </c>
      <c r="K126" s="46" t="s">
        <v>133</v>
      </c>
      <c r="L126" s="5"/>
    </row>
    <row r="127" spans="1:12" ht="26.25" customHeight="1" thickTop="1" thickBot="1" x14ac:dyDescent="0.3">
      <c r="A127" s="56" t="s">
        <v>314</v>
      </c>
      <c r="B127" s="61" t="s">
        <v>132</v>
      </c>
      <c r="C127" s="13">
        <v>325</v>
      </c>
      <c r="D127" s="13">
        <v>8</v>
      </c>
      <c r="E127" s="30" t="s">
        <v>15</v>
      </c>
      <c r="F127" s="31"/>
      <c r="G127" s="32"/>
      <c r="H127" s="33">
        <v>15.125</v>
      </c>
      <c r="I127" s="49"/>
      <c r="J127" s="42" t="s">
        <v>134</v>
      </c>
      <c r="K127" s="46" t="s">
        <v>133</v>
      </c>
      <c r="L127" s="5"/>
    </row>
    <row r="128" spans="1:12" ht="26.25" customHeight="1" thickTop="1" thickBot="1" x14ac:dyDescent="0.3">
      <c r="A128" s="56" t="s">
        <v>315</v>
      </c>
      <c r="B128" s="61" t="s">
        <v>6</v>
      </c>
      <c r="C128" s="13">
        <v>325</v>
      </c>
      <c r="D128" s="13">
        <v>9</v>
      </c>
      <c r="E128" s="30" t="s">
        <v>7</v>
      </c>
      <c r="F128" s="31">
        <v>1</v>
      </c>
      <c r="G128" s="32">
        <v>4.21</v>
      </c>
      <c r="H128" s="33">
        <f t="shared" si="10"/>
        <v>0.2952600984</v>
      </c>
      <c r="I128" s="49">
        <v>85000</v>
      </c>
      <c r="J128" s="42">
        <v>4.21</v>
      </c>
      <c r="K128" s="46" t="s">
        <v>135</v>
      </c>
      <c r="L128" s="5"/>
    </row>
    <row r="129" spans="1:12" ht="26.25" customHeight="1" thickTop="1" thickBot="1" x14ac:dyDescent="0.3">
      <c r="A129" s="56" t="s">
        <v>316</v>
      </c>
      <c r="B129" s="61" t="s">
        <v>6</v>
      </c>
      <c r="C129" s="13">
        <v>325</v>
      </c>
      <c r="D129" s="13">
        <v>9</v>
      </c>
      <c r="E129" s="30" t="s">
        <v>15</v>
      </c>
      <c r="F129" s="31">
        <v>8</v>
      </c>
      <c r="G129" s="32">
        <v>88.34</v>
      </c>
      <c r="H129" s="33">
        <f t="shared" si="10"/>
        <v>6.1955527536000012</v>
      </c>
      <c r="I129" s="49">
        <v>85000</v>
      </c>
      <c r="J129" s="42" t="s">
        <v>136</v>
      </c>
      <c r="K129" s="46" t="s">
        <v>137</v>
      </c>
      <c r="L129" s="5"/>
    </row>
    <row r="130" spans="1:12" ht="26.25" customHeight="1" thickTop="1" thickBot="1" x14ac:dyDescent="0.3">
      <c r="A130" s="56" t="s">
        <v>317</v>
      </c>
      <c r="B130" s="61" t="s">
        <v>14</v>
      </c>
      <c r="C130" s="13">
        <v>325</v>
      </c>
      <c r="D130" s="13">
        <v>10</v>
      </c>
      <c r="E130" s="30" t="s">
        <v>15</v>
      </c>
      <c r="F130" s="31">
        <v>23</v>
      </c>
      <c r="G130" s="32">
        <v>265.14999999999998</v>
      </c>
      <c r="H130" s="33">
        <v>20.597999999999999</v>
      </c>
      <c r="I130" s="49"/>
      <c r="J130" s="42"/>
      <c r="K130" s="47" t="s">
        <v>416</v>
      </c>
      <c r="L130" s="5"/>
    </row>
    <row r="131" spans="1:12" ht="26.25" customHeight="1" thickTop="1" thickBot="1" x14ac:dyDescent="0.3">
      <c r="A131" s="56" t="s">
        <v>317</v>
      </c>
      <c r="B131" s="61" t="s">
        <v>14</v>
      </c>
      <c r="C131" s="13">
        <v>325</v>
      </c>
      <c r="D131" s="13">
        <v>10</v>
      </c>
      <c r="E131" s="30" t="s">
        <v>15</v>
      </c>
      <c r="F131" s="31">
        <v>24</v>
      </c>
      <c r="G131" s="32">
        <v>272.3</v>
      </c>
      <c r="H131" s="33">
        <v>21.155999999999999</v>
      </c>
      <c r="I131" s="49"/>
      <c r="J131" s="42"/>
      <c r="K131" s="47" t="s">
        <v>416</v>
      </c>
      <c r="L131" s="5"/>
    </row>
    <row r="132" spans="1:12" ht="26.25" customHeight="1" thickTop="1" thickBot="1" x14ac:dyDescent="0.3">
      <c r="A132" s="56" t="s">
        <v>317</v>
      </c>
      <c r="B132" s="61" t="s">
        <v>6</v>
      </c>
      <c r="C132" s="13">
        <v>325</v>
      </c>
      <c r="D132" s="13">
        <v>10</v>
      </c>
      <c r="E132" s="30" t="s">
        <v>7</v>
      </c>
      <c r="F132" s="31">
        <v>1</v>
      </c>
      <c r="G132" s="32">
        <v>10.44</v>
      </c>
      <c r="H132" s="33">
        <f t="shared" si="10"/>
        <v>0.81096875999999996</v>
      </c>
      <c r="I132" s="49">
        <v>95000</v>
      </c>
      <c r="J132" s="42">
        <v>10.44</v>
      </c>
      <c r="K132" s="46" t="s">
        <v>10</v>
      </c>
      <c r="L132" s="5"/>
    </row>
    <row r="133" spans="1:12" ht="26.25" customHeight="1" thickTop="1" thickBot="1" x14ac:dyDescent="0.3">
      <c r="A133" s="56" t="s">
        <v>318</v>
      </c>
      <c r="B133" s="61" t="s">
        <v>6</v>
      </c>
      <c r="C133" s="13">
        <v>325</v>
      </c>
      <c r="D133" s="13">
        <v>10</v>
      </c>
      <c r="E133" s="30" t="s">
        <v>7</v>
      </c>
      <c r="F133" s="31">
        <v>1</v>
      </c>
      <c r="G133" s="32">
        <v>4.3499999999999996</v>
      </c>
      <c r="H133" s="33">
        <f t="shared" si="10"/>
        <v>0.33790364999999994</v>
      </c>
      <c r="I133" s="49">
        <v>85000</v>
      </c>
      <c r="J133" s="42">
        <v>4.3499999999999996</v>
      </c>
      <c r="K133" s="46" t="s">
        <v>135</v>
      </c>
      <c r="L133" s="5"/>
    </row>
    <row r="134" spans="1:12" ht="42.75" customHeight="1" thickTop="1" thickBot="1" x14ac:dyDescent="0.3">
      <c r="A134" s="56" t="s">
        <v>319</v>
      </c>
      <c r="B134" s="61" t="s">
        <v>6</v>
      </c>
      <c r="C134" s="13">
        <v>325</v>
      </c>
      <c r="D134" s="13">
        <v>12</v>
      </c>
      <c r="E134" s="30" t="s">
        <v>15</v>
      </c>
      <c r="F134" s="31">
        <v>15</v>
      </c>
      <c r="G134" s="32">
        <v>171.13</v>
      </c>
      <c r="H134" s="33">
        <f t="shared" si="10"/>
        <v>15.850567144800001</v>
      </c>
      <c r="I134" s="49">
        <v>87000</v>
      </c>
      <c r="J134" s="42" t="s">
        <v>138</v>
      </c>
      <c r="K134" s="46" t="s">
        <v>139</v>
      </c>
      <c r="L134" s="5"/>
    </row>
    <row r="135" spans="1:12" ht="65.25" customHeight="1" thickTop="1" thickBot="1" x14ac:dyDescent="0.3">
      <c r="A135" s="56" t="s">
        <v>320</v>
      </c>
      <c r="B135" s="61" t="s">
        <v>6</v>
      </c>
      <c r="C135" s="13">
        <v>325</v>
      </c>
      <c r="D135" s="13">
        <v>12</v>
      </c>
      <c r="E135" s="30" t="s">
        <v>15</v>
      </c>
      <c r="F135" s="31">
        <v>8</v>
      </c>
      <c r="G135" s="32">
        <v>77.11</v>
      </c>
      <c r="H135" s="33">
        <f>((C135-D135)*D135*0.02466)*G135/1000</f>
        <v>7.1421564456000004</v>
      </c>
      <c r="I135" s="49">
        <v>87000</v>
      </c>
      <c r="J135" s="42" t="s">
        <v>195</v>
      </c>
      <c r="K135" s="46" t="s">
        <v>140</v>
      </c>
      <c r="L135" s="5"/>
    </row>
    <row r="136" spans="1:12" ht="67.5" customHeight="1" thickTop="1" thickBot="1" x14ac:dyDescent="0.3">
      <c r="A136" s="56" t="s">
        <v>321</v>
      </c>
      <c r="B136" s="61" t="s">
        <v>18</v>
      </c>
      <c r="C136" s="13">
        <v>324</v>
      </c>
      <c r="D136" s="13">
        <v>14</v>
      </c>
      <c r="E136" s="30" t="s">
        <v>15</v>
      </c>
      <c r="F136" s="31">
        <v>47</v>
      </c>
      <c r="G136" s="32"/>
      <c r="H136" s="33">
        <v>58.317999999999998</v>
      </c>
      <c r="I136" s="49">
        <v>125000</v>
      </c>
      <c r="J136" s="42" t="s">
        <v>141</v>
      </c>
      <c r="K136" s="47" t="s">
        <v>142</v>
      </c>
      <c r="L136" s="22" t="s">
        <v>204</v>
      </c>
    </row>
    <row r="137" spans="1:12" ht="26.25" customHeight="1" thickTop="1" thickBot="1" x14ac:dyDescent="0.3">
      <c r="A137" s="56" t="s">
        <v>322</v>
      </c>
      <c r="B137" s="61" t="s">
        <v>6</v>
      </c>
      <c r="C137" s="13">
        <v>325</v>
      </c>
      <c r="D137" s="13">
        <v>18</v>
      </c>
      <c r="E137" s="30" t="s">
        <v>7</v>
      </c>
      <c r="F137" s="31">
        <v>1</v>
      </c>
      <c r="G137" s="32">
        <v>4.1500000000000004</v>
      </c>
      <c r="H137" s="33">
        <f>((C137-D137)*D137*0.02466)*G137/1000</f>
        <v>0.56552531400000006</v>
      </c>
      <c r="I137" s="49">
        <v>85000</v>
      </c>
      <c r="J137" s="42">
        <v>4.1500000000000004</v>
      </c>
      <c r="K137" s="46" t="s">
        <v>143</v>
      </c>
      <c r="L137" s="5" t="s">
        <v>202</v>
      </c>
    </row>
    <row r="138" spans="1:12" ht="26.25" customHeight="1" thickTop="1" thickBot="1" x14ac:dyDescent="0.3">
      <c r="A138" s="56" t="s">
        <v>323</v>
      </c>
      <c r="B138" s="61" t="s">
        <v>6</v>
      </c>
      <c r="C138" s="13">
        <v>325</v>
      </c>
      <c r="D138" s="13">
        <v>18</v>
      </c>
      <c r="E138" s="30" t="s">
        <v>7</v>
      </c>
      <c r="F138" s="31">
        <v>2</v>
      </c>
      <c r="G138" s="32">
        <v>23.22</v>
      </c>
      <c r="H138" s="33">
        <f>((C138-D138)*D138*0.02466)*G138/1000</f>
        <v>3.1642163352000003</v>
      </c>
      <c r="I138" s="49">
        <v>105000</v>
      </c>
      <c r="J138" s="42" t="s">
        <v>393</v>
      </c>
      <c r="K138" s="46" t="s">
        <v>144</v>
      </c>
      <c r="L138" s="5" t="s">
        <v>202</v>
      </c>
    </row>
    <row r="139" spans="1:12" ht="26.25" customHeight="1" thickTop="1" thickBot="1" x14ac:dyDescent="0.3">
      <c r="A139" s="56" t="s">
        <v>385</v>
      </c>
      <c r="B139" s="61" t="s">
        <v>6</v>
      </c>
      <c r="C139" s="13">
        <v>339</v>
      </c>
      <c r="D139" s="13">
        <v>13</v>
      </c>
      <c r="E139" s="30" t="s">
        <v>7</v>
      </c>
      <c r="F139" s="31">
        <v>1</v>
      </c>
      <c r="G139" s="32"/>
      <c r="H139" s="33">
        <v>1</v>
      </c>
      <c r="I139" s="49">
        <v>90000</v>
      </c>
      <c r="J139" s="42">
        <v>10.220000000000001</v>
      </c>
      <c r="K139" s="46" t="s">
        <v>145</v>
      </c>
      <c r="L139" s="5" t="s">
        <v>205</v>
      </c>
    </row>
    <row r="140" spans="1:12" ht="26.25" customHeight="1" thickTop="1" thickBot="1" x14ac:dyDescent="0.3">
      <c r="A140" s="56" t="s">
        <v>386</v>
      </c>
      <c r="B140" s="61" t="s">
        <v>6</v>
      </c>
      <c r="C140" s="13">
        <v>325</v>
      </c>
      <c r="D140" s="13">
        <v>20</v>
      </c>
      <c r="E140" s="30" t="s">
        <v>7</v>
      </c>
      <c r="F140" s="31">
        <v>2</v>
      </c>
      <c r="G140" s="32">
        <v>23.38</v>
      </c>
      <c r="H140" s="33">
        <f>((C140-D140)*D140*0.02466)*G140/1000</f>
        <v>3.5169598800000004</v>
      </c>
      <c r="I140" s="49">
        <v>107000</v>
      </c>
      <c r="J140" s="42" t="s">
        <v>146</v>
      </c>
      <c r="K140" s="46" t="s">
        <v>147</v>
      </c>
      <c r="L140" s="5" t="s">
        <v>206</v>
      </c>
    </row>
    <row r="141" spans="1:12" ht="26.25" customHeight="1" thickTop="1" thickBot="1" x14ac:dyDescent="0.3">
      <c r="A141" s="56" t="s">
        <v>386</v>
      </c>
      <c r="B141" s="61" t="s">
        <v>14</v>
      </c>
      <c r="C141" s="13">
        <v>351</v>
      </c>
      <c r="D141" s="13">
        <v>70</v>
      </c>
      <c r="E141" s="30"/>
      <c r="F141" s="31">
        <v>1</v>
      </c>
      <c r="G141" s="32"/>
      <c r="H141" s="33">
        <v>1</v>
      </c>
      <c r="I141" s="49"/>
      <c r="J141" s="42"/>
      <c r="K141" s="47" t="s">
        <v>418</v>
      </c>
      <c r="L141" s="5"/>
    </row>
    <row r="142" spans="1:12" ht="26.25" customHeight="1" thickTop="1" thickBot="1" x14ac:dyDescent="0.3">
      <c r="A142" s="56" t="s">
        <v>386</v>
      </c>
      <c r="B142" s="61" t="s">
        <v>14</v>
      </c>
      <c r="C142" s="13">
        <v>351</v>
      </c>
      <c r="D142" s="13">
        <v>75</v>
      </c>
      <c r="E142" s="30"/>
      <c r="F142" s="31">
        <v>1</v>
      </c>
      <c r="G142" s="32"/>
      <c r="H142" s="33">
        <v>1</v>
      </c>
      <c r="I142" s="49"/>
      <c r="J142" s="42"/>
      <c r="K142" s="47" t="s">
        <v>418</v>
      </c>
      <c r="L142" s="5"/>
    </row>
    <row r="143" spans="1:12" ht="26.25" customHeight="1" thickTop="1" thickBot="1" x14ac:dyDescent="0.3">
      <c r="A143" s="56" t="s">
        <v>324</v>
      </c>
      <c r="B143" s="61" t="s">
        <v>6</v>
      </c>
      <c r="C143" s="13">
        <v>377</v>
      </c>
      <c r="D143" s="13">
        <v>9</v>
      </c>
      <c r="E143" s="30" t="s">
        <v>7</v>
      </c>
      <c r="F143" s="31">
        <v>1</v>
      </c>
      <c r="G143" s="32">
        <v>11.66</v>
      </c>
      <c r="H143" s="33">
        <f>((C143-D143)*D143*0.02466)*G143/1000</f>
        <v>0.9523179072000002</v>
      </c>
      <c r="I143" s="49">
        <v>105000</v>
      </c>
      <c r="J143" s="42">
        <v>11.66</v>
      </c>
      <c r="K143" s="47" t="s">
        <v>49</v>
      </c>
      <c r="L143" s="57"/>
    </row>
    <row r="144" spans="1:12" ht="26.25" customHeight="1" thickTop="1" thickBot="1" x14ac:dyDescent="0.3">
      <c r="A144" s="56" t="s">
        <v>325</v>
      </c>
      <c r="B144" s="61" t="s">
        <v>6</v>
      </c>
      <c r="C144" s="13">
        <v>377</v>
      </c>
      <c r="D144" s="13">
        <v>10</v>
      </c>
      <c r="E144" s="30" t="s">
        <v>15</v>
      </c>
      <c r="F144" s="31">
        <v>1</v>
      </c>
      <c r="G144" s="32">
        <v>11.67</v>
      </c>
      <c r="H144" s="33">
        <f>((C144-D144)*D144*0.02466)*G144/1000</f>
        <v>1.056160674</v>
      </c>
      <c r="I144" s="49">
        <v>95000</v>
      </c>
      <c r="J144" s="42">
        <v>11.67</v>
      </c>
      <c r="K144" s="46" t="s">
        <v>148</v>
      </c>
      <c r="L144" s="5"/>
    </row>
    <row r="145" spans="1:12" ht="49.5" customHeight="1" thickTop="1" thickBot="1" x14ac:dyDescent="0.3">
      <c r="A145" s="56" t="s">
        <v>387</v>
      </c>
      <c r="B145" s="61" t="s">
        <v>6</v>
      </c>
      <c r="C145" s="13">
        <v>377</v>
      </c>
      <c r="D145" s="13">
        <v>10</v>
      </c>
      <c r="E145" s="30" t="s">
        <v>15</v>
      </c>
      <c r="F145" s="31">
        <v>16</v>
      </c>
      <c r="G145" s="32">
        <v>179.33</v>
      </c>
      <c r="H145" s="33">
        <f>((C145-D145)*D145*0.02466)*G145/1000</f>
        <v>16.229759526000002</v>
      </c>
      <c r="I145" s="49">
        <v>95000</v>
      </c>
      <c r="J145" s="42" t="s">
        <v>196</v>
      </c>
      <c r="K145" s="46" t="s">
        <v>148</v>
      </c>
      <c r="L145" s="5"/>
    </row>
    <row r="146" spans="1:12" ht="64.5" customHeight="1" thickTop="1" thickBot="1" x14ac:dyDescent="0.3">
      <c r="A146" s="56" t="s">
        <v>326</v>
      </c>
      <c r="B146" s="61" t="s">
        <v>6</v>
      </c>
      <c r="C146" s="13">
        <v>377</v>
      </c>
      <c r="D146" s="13">
        <v>12</v>
      </c>
      <c r="E146" s="30" t="s">
        <v>15</v>
      </c>
      <c r="F146" s="31">
        <v>17</v>
      </c>
      <c r="G146" s="32">
        <v>193.33</v>
      </c>
      <c r="H146" s="33">
        <v>20.882999999999999</v>
      </c>
      <c r="I146" s="49">
        <v>95000</v>
      </c>
      <c r="J146" s="42" t="s">
        <v>197</v>
      </c>
      <c r="K146" s="46" t="s">
        <v>149</v>
      </c>
      <c r="L146" s="57"/>
    </row>
    <row r="147" spans="1:12" ht="39" customHeight="1" thickTop="1" thickBot="1" x14ac:dyDescent="0.3">
      <c r="A147" s="56" t="s">
        <v>327</v>
      </c>
      <c r="B147" s="61" t="s">
        <v>6</v>
      </c>
      <c r="C147" s="13">
        <v>377</v>
      </c>
      <c r="D147" s="13">
        <v>12</v>
      </c>
      <c r="E147" s="30" t="s">
        <v>15</v>
      </c>
      <c r="F147" s="31">
        <v>13</v>
      </c>
      <c r="G147" s="32">
        <v>151.69</v>
      </c>
      <c r="H147" s="33">
        <f>((C147-D147)*D147*0.02466)*G147/1000</f>
        <v>16.384158252000002</v>
      </c>
      <c r="I147" s="49">
        <v>95000</v>
      </c>
      <c r="J147" s="48" t="s">
        <v>150</v>
      </c>
      <c r="K147" s="46" t="s">
        <v>151</v>
      </c>
      <c r="L147" s="5"/>
    </row>
    <row r="148" spans="1:12" ht="56.25" customHeight="1" thickTop="1" thickBot="1" x14ac:dyDescent="0.3">
      <c r="A148" s="56" t="s">
        <v>328</v>
      </c>
      <c r="B148" s="61" t="s">
        <v>6</v>
      </c>
      <c r="C148" s="13">
        <v>377</v>
      </c>
      <c r="D148" s="13">
        <v>12</v>
      </c>
      <c r="E148" s="30" t="s">
        <v>15</v>
      </c>
      <c r="F148" s="31">
        <v>17</v>
      </c>
      <c r="G148" s="32">
        <v>189.58</v>
      </c>
      <c r="H148" s="33">
        <v>20.481000000000002</v>
      </c>
      <c r="I148" s="49">
        <v>95000</v>
      </c>
      <c r="J148" s="42" t="s">
        <v>198</v>
      </c>
      <c r="K148" s="46" t="s">
        <v>149</v>
      </c>
      <c r="L148" s="5"/>
    </row>
    <row r="149" spans="1:12" ht="26.25" customHeight="1" thickTop="1" thickBot="1" x14ac:dyDescent="0.3">
      <c r="A149" s="56" t="s">
        <v>329</v>
      </c>
      <c r="B149" s="61" t="s">
        <v>14</v>
      </c>
      <c r="C149" s="13">
        <v>426</v>
      </c>
      <c r="D149" s="13"/>
      <c r="E149" s="30"/>
      <c r="F149" s="31">
        <v>2</v>
      </c>
      <c r="G149" s="35"/>
      <c r="H149" s="33">
        <v>1.84</v>
      </c>
      <c r="I149" s="49"/>
      <c r="J149" s="42"/>
      <c r="K149" s="46"/>
      <c r="L149" s="5"/>
    </row>
    <row r="150" spans="1:12" ht="26.25" customHeight="1" thickTop="1" thickBot="1" x14ac:dyDescent="0.3">
      <c r="A150" s="56" t="s">
        <v>330</v>
      </c>
      <c r="B150" s="61" t="s">
        <v>6</v>
      </c>
      <c r="C150" s="13">
        <v>426</v>
      </c>
      <c r="D150" s="13">
        <v>9</v>
      </c>
      <c r="E150" s="30" t="s">
        <v>7</v>
      </c>
      <c r="F150" s="31">
        <v>1</v>
      </c>
      <c r="G150" s="35">
        <v>9.0399999999999991</v>
      </c>
      <c r="H150" s="33">
        <f>((C150-D150)*D150*0.02466)*G150/1000</f>
        <v>0.83664277919999996</v>
      </c>
      <c r="I150" s="49">
        <v>110000</v>
      </c>
      <c r="J150" s="42">
        <v>9.0399999999999991</v>
      </c>
      <c r="K150" s="46" t="s">
        <v>154</v>
      </c>
      <c r="L150" s="5" t="s">
        <v>202</v>
      </c>
    </row>
    <row r="151" spans="1:12" ht="26.25" customHeight="1" thickTop="1" thickBot="1" x14ac:dyDescent="0.3">
      <c r="A151" s="56" t="s">
        <v>331</v>
      </c>
      <c r="B151" s="61" t="s">
        <v>6</v>
      </c>
      <c r="C151" s="13">
        <v>426</v>
      </c>
      <c r="D151" s="13">
        <v>9</v>
      </c>
      <c r="E151" s="30" t="s">
        <v>7</v>
      </c>
      <c r="F151" s="31">
        <v>4</v>
      </c>
      <c r="G151" s="35">
        <v>47.62</v>
      </c>
      <c r="H151" s="33">
        <f>((C151-D151)*D151*0.02466)*G151/1000</f>
        <v>4.4071824275999996</v>
      </c>
      <c r="I151" s="49">
        <v>70000</v>
      </c>
      <c r="J151" s="42" t="s">
        <v>208</v>
      </c>
      <c r="K151" s="47" t="s">
        <v>209</v>
      </c>
      <c r="L151" s="57"/>
    </row>
    <row r="152" spans="1:12" ht="26.25" customHeight="1" thickTop="1" thickBot="1" x14ac:dyDescent="0.3">
      <c r="A152" s="56" t="s">
        <v>332</v>
      </c>
      <c r="B152" s="61" t="s">
        <v>6</v>
      </c>
      <c r="C152" s="13">
        <v>426</v>
      </c>
      <c r="D152" s="13">
        <v>10</v>
      </c>
      <c r="E152" s="30" t="s">
        <v>15</v>
      </c>
      <c r="F152" s="31">
        <v>8</v>
      </c>
      <c r="G152" s="35">
        <v>93.44</v>
      </c>
      <c r="H152" s="33">
        <f>((C152-D152)*D152*0.02466)*G152/1000</f>
        <v>9.5855984640000003</v>
      </c>
      <c r="I152" s="49">
        <v>95000</v>
      </c>
      <c r="J152" s="42" t="s">
        <v>152</v>
      </c>
      <c r="K152" s="46" t="s">
        <v>153</v>
      </c>
      <c r="L152" s="5"/>
    </row>
    <row r="153" spans="1:12" ht="26.25" customHeight="1" thickTop="1" thickBot="1" x14ac:dyDescent="0.3">
      <c r="A153" s="56" t="s">
        <v>333</v>
      </c>
      <c r="B153" s="61" t="s">
        <v>6</v>
      </c>
      <c r="C153" s="13">
        <v>426</v>
      </c>
      <c r="D153" s="13">
        <v>10</v>
      </c>
      <c r="E153" s="30"/>
      <c r="F153" s="31">
        <v>2</v>
      </c>
      <c r="G153" s="35">
        <v>0.86</v>
      </c>
      <c r="H153" s="33">
        <f>((C153-D153)*D153*0.02466)*G153/1000</f>
        <v>8.8223615999999991E-2</v>
      </c>
      <c r="I153" s="49">
        <v>50000</v>
      </c>
      <c r="J153" s="42" t="s">
        <v>155</v>
      </c>
      <c r="K153" s="46" t="s">
        <v>156</v>
      </c>
      <c r="L153" s="5"/>
    </row>
    <row r="154" spans="1:12" ht="42" customHeight="1" thickTop="1" thickBot="1" x14ac:dyDescent="0.3">
      <c r="A154" s="56" t="s">
        <v>334</v>
      </c>
      <c r="B154" s="61" t="s">
        <v>6</v>
      </c>
      <c r="C154" s="13">
        <v>426</v>
      </c>
      <c r="D154" s="13">
        <v>11</v>
      </c>
      <c r="E154" s="30" t="s">
        <v>15</v>
      </c>
      <c r="F154" s="31">
        <v>12</v>
      </c>
      <c r="G154" s="32">
        <v>135.71</v>
      </c>
      <c r="H154" s="33">
        <f t="shared" ref="H154:H158" si="11">((C154-D154)*D154*0.02466)*G154/1000</f>
        <v>15.277268259000003</v>
      </c>
      <c r="I154" s="49">
        <v>95000</v>
      </c>
      <c r="J154" s="42" t="s">
        <v>157</v>
      </c>
      <c r="K154" s="46" t="s">
        <v>158</v>
      </c>
      <c r="L154" s="5"/>
    </row>
    <row r="155" spans="1:12" ht="26.25" customHeight="1" thickTop="1" thickBot="1" x14ac:dyDescent="0.3">
      <c r="A155" s="56" t="s">
        <v>335</v>
      </c>
      <c r="B155" s="61" t="s">
        <v>6</v>
      </c>
      <c r="C155" s="13">
        <v>426</v>
      </c>
      <c r="D155" s="13">
        <v>12</v>
      </c>
      <c r="E155" s="30" t="s">
        <v>15</v>
      </c>
      <c r="F155" s="31">
        <v>1</v>
      </c>
      <c r="G155" s="32">
        <v>10.47</v>
      </c>
      <c r="H155" s="33">
        <f t="shared" si="11"/>
        <v>1.2826889135999999</v>
      </c>
      <c r="I155" s="49">
        <v>95000</v>
      </c>
      <c r="J155" s="42">
        <v>10.47</v>
      </c>
      <c r="K155" s="46" t="s">
        <v>159</v>
      </c>
      <c r="L155" s="5"/>
    </row>
    <row r="156" spans="1:12" ht="26.25" customHeight="1" thickTop="1" thickBot="1" x14ac:dyDescent="0.3">
      <c r="A156" s="56" t="s">
        <v>336</v>
      </c>
      <c r="B156" s="61" t="s">
        <v>6</v>
      </c>
      <c r="C156" s="13">
        <v>426</v>
      </c>
      <c r="D156" s="13">
        <v>13</v>
      </c>
      <c r="E156" s="30" t="s">
        <v>7</v>
      </c>
      <c r="F156" s="31">
        <v>1</v>
      </c>
      <c r="G156" s="32">
        <v>12.02</v>
      </c>
      <c r="H156" s="33">
        <f t="shared" si="11"/>
        <v>1.5914424707999999</v>
      </c>
      <c r="I156" s="49">
        <v>85000</v>
      </c>
      <c r="J156" s="42">
        <v>12.02</v>
      </c>
      <c r="K156" s="46" t="s">
        <v>161</v>
      </c>
      <c r="L156" s="5"/>
    </row>
    <row r="157" spans="1:12" ht="26.25" customHeight="1" thickTop="1" thickBot="1" x14ac:dyDescent="0.3">
      <c r="A157" s="56" t="s">
        <v>337</v>
      </c>
      <c r="B157" s="61" t="s">
        <v>6</v>
      </c>
      <c r="C157" s="13">
        <v>426</v>
      </c>
      <c r="D157" s="13">
        <v>16</v>
      </c>
      <c r="E157" s="30" t="s">
        <v>7</v>
      </c>
      <c r="F157" s="31">
        <v>1</v>
      </c>
      <c r="G157" s="32">
        <v>8.09</v>
      </c>
      <c r="H157" s="33">
        <f t="shared" si="11"/>
        <v>1.308716064</v>
      </c>
      <c r="I157" s="49">
        <v>60000</v>
      </c>
      <c r="J157" s="42">
        <v>8.09</v>
      </c>
      <c r="K157" s="46" t="s">
        <v>162</v>
      </c>
      <c r="L157" s="5"/>
    </row>
    <row r="158" spans="1:12" ht="26.25" customHeight="1" thickTop="1" thickBot="1" x14ac:dyDescent="0.3">
      <c r="A158" s="56" t="s">
        <v>388</v>
      </c>
      <c r="B158" s="61" t="s">
        <v>6</v>
      </c>
      <c r="C158" s="13">
        <v>430</v>
      </c>
      <c r="D158" s="13">
        <v>15</v>
      </c>
      <c r="E158" s="30" t="s">
        <v>7</v>
      </c>
      <c r="F158" s="31">
        <v>1</v>
      </c>
      <c r="G158" s="34">
        <v>7.29</v>
      </c>
      <c r="H158" s="33">
        <f t="shared" si="11"/>
        <v>1.1190769649999999</v>
      </c>
      <c r="I158" s="49">
        <v>90000</v>
      </c>
      <c r="J158" s="42">
        <v>7.29</v>
      </c>
      <c r="K158" s="46" t="s">
        <v>163</v>
      </c>
      <c r="L158" s="5"/>
    </row>
    <row r="159" spans="1:12" ht="26.25" customHeight="1" thickTop="1" thickBot="1" x14ac:dyDescent="0.3">
      <c r="A159" s="56" t="s">
        <v>389</v>
      </c>
      <c r="B159" s="61" t="s">
        <v>6</v>
      </c>
      <c r="C159" s="13">
        <v>530</v>
      </c>
      <c r="D159" s="13">
        <v>8</v>
      </c>
      <c r="E159" s="30" t="s">
        <v>7</v>
      </c>
      <c r="F159" s="31">
        <v>1</v>
      </c>
      <c r="G159" s="32">
        <v>9.0299999999999994</v>
      </c>
      <c r="H159" s="33">
        <f>((C159-D159)*D159*0.02466)*G159/1000*1.01</f>
        <v>0.93920995324800005</v>
      </c>
      <c r="I159" s="49">
        <v>77000</v>
      </c>
      <c r="J159" s="42">
        <v>9.0299999999999994</v>
      </c>
      <c r="K159" s="46" t="s">
        <v>164</v>
      </c>
      <c r="L159" s="5"/>
    </row>
    <row r="160" spans="1:12" ht="26.25" customHeight="1" thickTop="1" thickBot="1" x14ac:dyDescent="0.3">
      <c r="A160" s="56" t="s">
        <v>390</v>
      </c>
      <c r="B160" s="61" t="s">
        <v>6</v>
      </c>
      <c r="C160" s="13">
        <v>530</v>
      </c>
      <c r="D160" s="13">
        <v>10</v>
      </c>
      <c r="E160" s="30" t="s">
        <v>7</v>
      </c>
      <c r="F160" s="31">
        <v>1</v>
      </c>
      <c r="G160" s="34">
        <v>9.0500000000000007</v>
      </c>
      <c r="H160" s="33">
        <f t="shared" ref="H160:H162" si="12">((C160-D160)*D160*0.02466)*G160/1000</f>
        <v>1.1604996000000001</v>
      </c>
      <c r="I160" s="49">
        <v>87000</v>
      </c>
      <c r="J160" s="42">
        <v>9.0500000000000007</v>
      </c>
      <c r="K160" s="46" t="s">
        <v>165</v>
      </c>
      <c r="L160" s="5"/>
    </row>
    <row r="161" spans="1:12" ht="26.25" customHeight="1" thickTop="1" thickBot="1" x14ac:dyDescent="0.3">
      <c r="A161" s="56" t="s">
        <v>391</v>
      </c>
      <c r="B161" s="61" t="s">
        <v>6</v>
      </c>
      <c r="C161" s="13">
        <v>530</v>
      </c>
      <c r="D161" s="13">
        <v>12</v>
      </c>
      <c r="E161" s="30" t="s">
        <v>7</v>
      </c>
      <c r="F161" s="31">
        <v>1</v>
      </c>
      <c r="G161" s="34">
        <v>12.05</v>
      </c>
      <c r="H161" s="33">
        <f t="shared" si="12"/>
        <v>1.8471030480000001</v>
      </c>
      <c r="I161" s="49">
        <v>95000</v>
      </c>
      <c r="J161" s="42">
        <v>12.05</v>
      </c>
      <c r="K161" s="46" t="s">
        <v>166</v>
      </c>
      <c r="L161" s="22" t="s">
        <v>207</v>
      </c>
    </row>
    <row r="162" spans="1:12" ht="26.25" customHeight="1" thickTop="1" thickBot="1" x14ac:dyDescent="0.3">
      <c r="A162" s="56" t="s">
        <v>338</v>
      </c>
      <c r="B162" s="61" t="s">
        <v>6</v>
      </c>
      <c r="C162" s="13">
        <v>530</v>
      </c>
      <c r="D162" s="13">
        <v>12</v>
      </c>
      <c r="E162" s="30" t="s">
        <v>15</v>
      </c>
      <c r="F162" s="31">
        <v>1</v>
      </c>
      <c r="G162" s="34">
        <v>10.8</v>
      </c>
      <c r="H162" s="33">
        <f t="shared" si="12"/>
        <v>1.6554948480000002</v>
      </c>
      <c r="I162" s="49">
        <v>95000</v>
      </c>
      <c r="J162" s="42">
        <v>10.8</v>
      </c>
      <c r="K162" s="46" t="s">
        <v>167</v>
      </c>
      <c r="L162" s="5" t="s">
        <v>202</v>
      </c>
    </row>
    <row r="163" spans="1:12" ht="26.25" customHeight="1" thickTop="1" thickBot="1" x14ac:dyDescent="0.3">
      <c r="A163" s="56" t="s">
        <v>339</v>
      </c>
      <c r="B163" s="64" t="s">
        <v>168</v>
      </c>
      <c r="C163" s="13">
        <v>820</v>
      </c>
      <c r="D163" s="13">
        <v>10</v>
      </c>
      <c r="E163" s="30" t="s">
        <v>7</v>
      </c>
      <c r="F163" s="31">
        <v>1</v>
      </c>
      <c r="G163" s="32">
        <v>1.9400000000000008</v>
      </c>
      <c r="H163" s="33">
        <f t="shared" ref="H163:H168" si="13">((C163-D163)*D163*0.02466)*G163/1000*1.01</f>
        <v>0.39138231240000021</v>
      </c>
      <c r="I163" s="49">
        <v>45000</v>
      </c>
      <c r="J163" s="42">
        <v>1.94</v>
      </c>
      <c r="K163" s="46" t="s">
        <v>169</v>
      </c>
      <c r="L163" s="5"/>
    </row>
    <row r="164" spans="1:12" ht="26.25" customHeight="1" thickTop="1" thickBot="1" x14ac:dyDescent="0.3">
      <c r="A164" s="56" t="s">
        <v>340</v>
      </c>
      <c r="B164" s="63" t="s">
        <v>6</v>
      </c>
      <c r="C164" s="58">
        <v>820</v>
      </c>
      <c r="D164" s="58">
        <v>38.700000000000003</v>
      </c>
      <c r="E164" s="26" t="s">
        <v>15</v>
      </c>
      <c r="F164" s="27">
        <v>1</v>
      </c>
      <c r="G164" s="28">
        <v>12.17</v>
      </c>
      <c r="H164" s="29">
        <f>((C164-D164)*D164*0.02466)*G164/1000*1.01</f>
        <v>9.1650283691218206</v>
      </c>
      <c r="I164" s="49">
        <v>140000</v>
      </c>
      <c r="J164" s="42">
        <v>12.17</v>
      </c>
      <c r="K164" s="45" t="s">
        <v>170</v>
      </c>
      <c r="L164" s="5"/>
    </row>
    <row r="165" spans="1:12" ht="26.25" customHeight="1" thickTop="1" thickBot="1" x14ac:dyDescent="0.3">
      <c r="A165" s="56" t="s">
        <v>341</v>
      </c>
      <c r="B165" s="63" t="s">
        <v>6</v>
      </c>
      <c r="C165" s="58">
        <v>820</v>
      </c>
      <c r="D165" s="58">
        <v>38.700000000000003</v>
      </c>
      <c r="E165" s="26" t="s">
        <v>15</v>
      </c>
      <c r="F165" s="27">
        <v>1</v>
      </c>
      <c r="G165" s="28">
        <v>12.18</v>
      </c>
      <c r="H165" s="29">
        <f>((C165-D165)*D165*0.02466)*G165/1000*1.01</f>
        <v>9.1725592059082821</v>
      </c>
      <c r="I165" s="49">
        <v>140000</v>
      </c>
      <c r="J165" s="42">
        <v>12.18</v>
      </c>
      <c r="K165" s="45" t="s">
        <v>170</v>
      </c>
      <c r="L165" s="5"/>
    </row>
    <row r="166" spans="1:12" ht="26.25" customHeight="1" thickTop="1" thickBot="1" x14ac:dyDescent="0.3">
      <c r="A166" s="56" t="s">
        <v>342</v>
      </c>
      <c r="B166" s="61" t="s">
        <v>6</v>
      </c>
      <c r="C166" s="13">
        <v>1020</v>
      </c>
      <c r="D166" s="13">
        <v>12</v>
      </c>
      <c r="E166" s="30" t="s">
        <v>7</v>
      </c>
      <c r="F166" s="31">
        <v>5</v>
      </c>
      <c r="G166" s="32">
        <v>58.57</v>
      </c>
      <c r="H166" s="33">
        <f>((C166-D166)*D166*0.02466)*G166/1000*1.01</f>
        <v>17.645397581952004</v>
      </c>
      <c r="I166" s="49">
        <v>99000</v>
      </c>
      <c r="J166" s="42" t="s">
        <v>171</v>
      </c>
      <c r="K166" s="46" t="s">
        <v>172</v>
      </c>
      <c r="L166" s="5"/>
    </row>
    <row r="167" spans="1:12" ht="26.25" customHeight="1" thickTop="1" thickBot="1" x14ac:dyDescent="0.3">
      <c r="A167" s="56" t="s">
        <v>343</v>
      </c>
      <c r="B167" s="61" t="s">
        <v>6</v>
      </c>
      <c r="C167" s="13">
        <v>1020</v>
      </c>
      <c r="D167" s="13">
        <v>12</v>
      </c>
      <c r="E167" s="30" t="s">
        <v>7</v>
      </c>
      <c r="F167" s="31">
        <v>4</v>
      </c>
      <c r="G167" s="32">
        <v>46.58</v>
      </c>
      <c r="H167" s="33">
        <f t="shared" si="13"/>
        <v>14.033167481088002</v>
      </c>
      <c r="I167" s="49">
        <v>105000</v>
      </c>
      <c r="J167" s="42" t="s">
        <v>173</v>
      </c>
      <c r="K167" s="46" t="s">
        <v>174</v>
      </c>
      <c r="L167" s="5"/>
    </row>
    <row r="168" spans="1:12" ht="26.25" customHeight="1" thickTop="1" thickBot="1" x14ac:dyDescent="0.3">
      <c r="A168" s="56" t="s">
        <v>344</v>
      </c>
      <c r="B168" s="61" t="s">
        <v>6</v>
      </c>
      <c r="C168" s="13">
        <v>1220</v>
      </c>
      <c r="D168" s="13">
        <v>14</v>
      </c>
      <c r="E168" s="71" t="s">
        <v>7</v>
      </c>
      <c r="F168" s="72">
        <v>2</v>
      </c>
      <c r="G168" s="73">
        <v>20.9</v>
      </c>
      <c r="H168" s="74">
        <f t="shared" si="13"/>
        <v>8.788931418959999</v>
      </c>
      <c r="I168" s="49">
        <v>80000</v>
      </c>
      <c r="J168" s="42" t="s">
        <v>417</v>
      </c>
      <c r="K168" s="46" t="s">
        <v>175</v>
      </c>
      <c r="L168" s="5"/>
    </row>
    <row r="169" spans="1:12" ht="39" customHeight="1" thickTop="1" thickBot="1" x14ac:dyDescent="0.3">
      <c r="A169" s="56" t="s">
        <v>345</v>
      </c>
      <c r="B169" s="61" t="s">
        <v>6</v>
      </c>
      <c r="C169" s="13" t="s">
        <v>176</v>
      </c>
      <c r="D169" s="13"/>
      <c r="E169" s="30"/>
      <c r="F169" s="31">
        <v>1</v>
      </c>
      <c r="G169" s="34"/>
      <c r="H169" s="33">
        <v>0.69</v>
      </c>
      <c r="I169" s="49"/>
      <c r="J169" s="42" t="s">
        <v>177</v>
      </c>
      <c r="K169" s="46"/>
      <c r="L169" s="5"/>
    </row>
    <row r="170" spans="1:12" ht="39.75" customHeight="1" thickTop="1" thickBot="1" x14ac:dyDescent="0.3">
      <c r="A170" s="56" t="s">
        <v>346</v>
      </c>
      <c r="B170" s="61" t="s">
        <v>6</v>
      </c>
      <c r="C170" s="13" t="s">
        <v>178</v>
      </c>
      <c r="D170" s="13"/>
      <c r="E170" s="30" t="s">
        <v>184</v>
      </c>
      <c r="F170" s="31">
        <v>1</v>
      </c>
      <c r="G170" s="34"/>
      <c r="H170" s="33">
        <v>0.63500000000000001</v>
      </c>
      <c r="I170" s="49"/>
      <c r="J170" s="42" t="s">
        <v>179</v>
      </c>
      <c r="K170" s="46"/>
      <c r="L170" s="5"/>
    </row>
    <row r="171" spans="1:12" ht="48.75" customHeight="1" thickTop="1" thickBot="1" x14ac:dyDescent="0.3">
      <c r="A171" s="56" t="s">
        <v>347</v>
      </c>
      <c r="B171" s="61" t="s">
        <v>6</v>
      </c>
      <c r="C171" s="13" t="s">
        <v>180</v>
      </c>
      <c r="D171" s="13"/>
      <c r="E171" s="30"/>
      <c r="F171" s="31">
        <v>1</v>
      </c>
      <c r="G171" s="34"/>
      <c r="H171" s="33">
        <v>0.77</v>
      </c>
      <c r="I171" s="49"/>
      <c r="J171" s="42" t="s">
        <v>181</v>
      </c>
      <c r="K171" s="46"/>
      <c r="L171" s="5"/>
    </row>
    <row r="172" spans="1:12" ht="48.75" customHeight="1" thickTop="1" thickBot="1" x14ac:dyDescent="0.3">
      <c r="A172" s="56" t="s">
        <v>348</v>
      </c>
      <c r="B172" s="61" t="s">
        <v>6</v>
      </c>
      <c r="C172" s="13" t="s">
        <v>182</v>
      </c>
      <c r="D172" s="13"/>
      <c r="E172" s="38" t="s">
        <v>7</v>
      </c>
      <c r="F172" s="39">
        <f>6</f>
        <v>6</v>
      </c>
      <c r="G172" s="40"/>
      <c r="H172" s="41"/>
      <c r="I172" s="49"/>
      <c r="J172" s="42"/>
      <c r="K172" s="46" t="s">
        <v>358</v>
      </c>
      <c r="L172" s="5"/>
    </row>
    <row r="173" spans="1:12" ht="18.75" customHeight="1" thickTop="1" x14ac:dyDescent="0.25">
      <c r="B173" s="65"/>
      <c r="C173" s="20" t="s">
        <v>183</v>
      </c>
      <c r="D173" s="20"/>
      <c r="E173" s="20"/>
      <c r="F173" s="20"/>
      <c r="G173" s="20"/>
      <c r="H173" s="21"/>
      <c r="I173" s="19"/>
      <c r="J173" s="18" t="s">
        <v>184</v>
      </c>
      <c r="L173" s="9"/>
    </row>
    <row r="175" spans="1:12" x14ac:dyDescent="0.25">
      <c r="L175" s="9"/>
    </row>
    <row r="178" spans="10:10" x14ac:dyDescent="0.25">
      <c r="J178" s="62"/>
    </row>
  </sheetData>
  <autoFilter ref="A3:AK175" xr:uid="{00000000-0009-0000-0000-000000000000}"/>
  <mergeCells count="1">
    <mergeCell ref="A2:K2"/>
  </mergeCells>
  <conditionalFormatting sqref="B5:B8 A4:A8 A9:B172 E5:H172 K5:K172">
    <cfRule type="expression" dxfId="1" priority="489">
      <formula>$A4=1</formula>
    </cfRule>
    <cfRule type="expression" dxfId="0" priority="490">
      <formula>$I4="да"</formula>
    </cfRule>
  </conditionalFormatting>
  <dataValidations count="1">
    <dataValidation allowBlank="1" showInputMessage="1" showErrorMessage="1" prompt="Введите инвентарный номер в этом столбце." sqref="C4:D172 I4:J172 B3:K3" xr:uid="{00000000-0002-0000-0000-000000000000}"/>
  </dataValidations>
  <pageMargins left="0.23622047244094491" right="0.23622047244094491" top="0.74803149606299213" bottom="0.74803149606299213" header="0.31496062992125984" footer="0.31496062992125984"/>
  <pageSetup paperSize="9" scale="10" orientation="landscape" horizontalDpi="0" verticalDpi="0" r:id="rId1"/>
  <ignoredErrors>
    <ignoredError sqref="A4:A8 A95:A130 A131 A132:A153 A11:A63 A154:A172 A64:A94" numberStoredAsText="1"/>
    <ignoredError sqref="H159 H28 H30 H17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Пользователь Windows</dc:creator>
  <cp:lastModifiedBy>User</cp:lastModifiedBy>
  <cp:lastPrinted>2025-04-17T10:59:56Z</cp:lastPrinted>
  <dcterms:created xsi:type="dcterms:W3CDTF">2016-08-01T23:26:40Z</dcterms:created>
  <dcterms:modified xsi:type="dcterms:W3CDTF">2025-04-24T04:28:01Z</dcterms:modified>
</cp:coreProperties>
</file>