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945" windowWidth="14805" windowHeight="7170" tabRatio="975" activeTab="6"/>
  </bookViews>
  <sheets>
    <sheet name="РЕКВИЗИТЫ" sheetId="2" r:id="rId1"/>
    <sheet name="АРМАТУРА" sheetId="1" r:id="rId2"/>
    <sheet name="КРУГ" sheetId="3" r:id="rId3"/>
    <sheet name="ЛИСТ" sheetId="4" r:id="rId4"/>
    <sheet name="УГОЛОК" sheetId="8" r:id="rId5"/>
    <sheet name="ШВЕЛЛЕР" sheetId="6" r:id="rId6"/>
    <sheet name="БАЛКА" sheetId="7" r:id="rId7"/>
    <sheet name="ТРУБЫ" sheetId="9" r:id="rId8"/>
    <sheet name="ЛЕНТА, ПОЛОСА" sheetId="5" r:id="rId9"/>
    <sheet name="Проф ТРУБЫ" sheetId="16" r:id="rId10"/>
    <sheet name="Отводы" sheetId="15" r:id="rId11"/>
    <sheet name="ГАЙКА ШАЙБА" sheetId="14" r:id="rId12"/>
    <sheet name="БОЛТЫ" sheetId="13" r:id="rId13"/>
    <sheet name="РАЗНОЕ" sheetId="12" r:id="rId14"/>
  </sheets>
  <calcPr calcId="144525" refMode="R1C1"/>
</workbook>
</file>

<file path=xl/calcChain.xml><?xml version="1.0" encoding="utf-8"?>
<calcChain xmlns="http://schemas.openxmlformats.org/spreadsheetml/2006/main">
  <c r="K6" i="7" l="1"/>
  <c r="K4" i="7"/>
  <c r="G4" i="7" s="1"/>
  <c r="K3" i="7"/>
  <c r="G3" i="7" s="1"/>
  <c r="G5" i="7"/>
  <c r="G6" i="7"/>
  <c r="G7" i="7"/>
  <c r="G8" i="7"/>
  <c r="G9" i="7"/>
  <c r="G20" i="7"/>
  <c r="J44" i="4" l="1"/>
  <c r="K44" i="4"/>
  <c r="G44" i="4" s="1"/>
  <c r="J47" i="4"/>
  <c r="K47" i="4"/>
  <c r="G47" i="4" s="1"/>
  <c r="J46" i="4"/>
  <c r="K46" i="4"/>
  <c r="G46" i="4" s="1"/>
  <c r="J45" i="4"/>
  <c r="K45" i="4"/>
  <c r="G45" i="4" s="1"/>
  <c r="J32" i="4"/>
  <c r="K32" i="4" s="1"/>
  <c r="G32" i="4" s="1"/>
  <c r="J31" i="4"/>
  <c r="K31" i="4" s="1"/>
  <c r="G31" i="4" s="1"/>
  <c r="J17" i="4"/>
  <c r="K17" i="4"/>
  <c r="G17" i="4" s="1"/>
  <c r="J18" i="4"/>
  <c r="J30" i="4"/>
  <c r="K30" i="4" s="1"/>
  <c r="G30" i="4" s="1"/>
  <c r="J25" i="4"/>
  <c r="K25" i="4" s="1"/>
  <c r="G25" i="4" s="1"/>
  <c r="K18" i="4"/>
  <c r="G18" i="4" s="1"/>
  <c r="J9" i="4"/>
  <c r="K9" i="4"/>
  <c r="G9" i="4" s="1"/>
  <c r="J13" i="4"/>
  <c r="K13" i="4"/>
  <c r="G13" i="4" s="1"/>
  <c r="J35" i="4"/>
  <c r="K35" i="4"/>
  <c r="G35" i="4" s="1"/>
  <c r="J40" i="4"/>
  <c r="K40" i="4" s="1"/>
  <c r="G40" i="4" s="1"/>
  <c r="J53" i="4"/>
  <c r="K53" i="4" s="1"/>
  <c r="G53" i="4" s="1"/>
  <c r="J26" i="4"/>
  <c r="K26" i="4" s="1"/>
  <c r="G26" i="4" s="1"/>
  <c r="J10" i="4"/>
  <c r="K10" i="4" s="1"/>
  <c r="G10" i="4" s="1"/>
  <c r="J15" i="4"/>
  <c r="K15" i="4" s="1"/>
  <c r="G15" i="4" s="1"/>
  <c r="J11" i="4"/>
  <c r="K11" i="4" s="1"/>
  <c r="G11" i="4" s="1"/>
  <c r="J4" i="4"/>
  <c r="K4" i="4" s="1"/>
  <c r="G4" i="4" s="1"/>
  <c r="J7" i="16"/>
  <c r="F7" i="16"/>
  <c r="J8" i="16"/>
  <c r="J6" i="16"/>
  <c r="J5" i="16"/>
  <c r="F5" i="16" s="1"/>
  <c r="J4" i="16"/>
  <c r="F4" i="16"/>
  <c r="F6" i="16"/>
  <c r="F8" i="16"/>
  <c r="F9" i="16"/>
  <c r="F10" i="16"/>
  <c r="F11" i="16"/>
  <c r="F3" i="16"/>
  <c r="J3" i="16"/>
  <c r="K12" i="7"/>
  <c r="G12" i="7"/>
  <c r="G10" i="7"/>
  <c r="K10" i="7"/>
  <c r="K17" i="7"/>
  <c r="G17" i="7" s="1"/>
  <c r="G16" i="7"/>
  <c r="G18" i="7"/>
  <c r="G19" i="7"/>
  <c r="G21" i="7"/>
  <c r="G22" i="7"/>
  <c r="G23" i="7"/>
  <c r="G24" i="7"/>
  <c r="G25" i="7"/>
  <c r="I122" i="8" l="1"/>
  <c r="M47" i="8"/>
  <c r="I47" i="8"/>
  <c r="I112" i="8"/>
  <c r="M112" i="8"/>
  <c r="M71" i="8"/>
  <c r="I71" i="8"/>
  <c r="M89" i="8"/>
  <c r="I89" i="8"/>
  <c r="M81" i="8"/>
  <c r="I81" i="8"/>
  <c r="M80" i="8"/>
  <c r="I80" i="8"/>
  <c r="M69" i="8"/>
  <c r="I69" i="8"/>
  <c r="I91" i="8"/>
  <c r="M91" i="8"/>
  <c r="M95" i="8"/>
  <c r="I95" i="8" s="1"/>
  <c r="M94" i="8"/>
  <c r="I94" i="8"/>
  <c r="M77" i="8"/>
  <c r="M76" i="8"/>
  <c r="I77" i="8"/>
  <c r="I76" i="8"/>
  <c r="M54" i="8"/>
  <c r="I54" i="8"/>
  <c r="M50" i="8"/>
  <c r="M55" i="8"/>
  <c r="I55" i="8"/>
  <c r="M53" i="8"/>
  <c r="I53" i="8"/>
  <c r="I42" i="8"/>
  <c r="M42" i="8"/>
  <c r="G75" i="6"/>
  <c r="K76" i="6"/>
  <c r="G76" i="6"/>
  <c r="G69" i="6"/>
  <c r="G68" i="6"/>
  <c r="G56" i="6"/>
  <c r="K56" i="6"/>
  <c r="G47" i="6"/>
  <c r="K47" i="6"/>
  <c r="G43" i="6"/>
  <c r="K43" i="6"/>
  <c r="G15" i="6"/>
  <c r="G30" i="6"/>
  <c r="G31" i="6"/>
  <c r="G32" i="6"/>
  <c r="G33" i="6"/>
  <c r="K29" i="6"/>
  <c r="G29" i="6"/>
  <c r="G28" i="6"/>
  <c r="K28" i="6"/>
  <c r="K36" i="6"/>
  <c r="G36" i="6"/>
  <c r="G35" i="6"/>
  <c r="K102" i="6"/>
  <c r="G102" i="6"/>
  <c r="K101" i="6"/>
  <c r="K83" i="6"/>
  <c r="G83" i="6"/>
  <c r="K82" i="6"/>
  <c r="K26" i="7"/>
  <c r="K27" i="7"/>
  <c r="G27" i="7"/>
  <c r="K54" i="7"/>
  <c r="K39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K38" i="7"/>
  <c r="K37" i="7"/>
  <c r="G28" i="7"/>
  <c r="G29" i="7"/>
  <c r="G30" i="7"/>
  <c r="G31" i="7"/>
  <c r="G32" i="7"/>
  <c r="G33" i="7"/>
  <c r="G34" i="7"/>
  <c r="G35" i="7"/>
  <c r="G36" i="7"/>
  <c r="G37" i="7"/>
  <c r="G38" i="7"/>
  <c r="G26" i="7"/>
  <c r="G54" i="7" l="1"/>
  <c r="G82" i="6"/>
  <c r="G101" i="6"/>
  <c r="G142" i="3"/>
  <c r="G13" i="3"/>
  <c r="K13" i="3"/>
  <c r="I110" i="8"/>
  <c r="M110" i="8"/>
  <c r="M100" i="8"/>
  <c r="M99" i="8"/>
  <c r="I98" i="8"/>
  <c r="I99" i="8"/>
  <c r="I100" i="8"/>
  <c r="M98" i="8"/>
  <c r="I97" i="8"/>
  <c r="M97" i="8"/>
  <c r="I96" i="8"/>
  <c r="M96" i="8"/>
  <c r="I70" i="8"/>
  <c r="M70" i="8"/>
  <c r="I72" i="8"/>
  <c r="M72" i="8"/>
  <c r="I63" i="8"/>
  <c r="M63" i="8"/>
  <c r="I64" i="8"/>
  <c r="M62" i="8"/>
  <c r="I62" i="8" s="1"/>
  <c r="M64" i="8"/>
  <c r="I56" i="8"/>
  <c r="M56" i="8"/>
  <c r="I50" i="8"/>
  <c r="I144" i="8" s="1"/>
  <c r="I43" i="8"/>
  <c r="M43" i="8"/>
  <c r="G18" i="1"/>
  <c r="G20" i="1"/>
  <c r="G21" i="1"/>
  <c r="G22" i="1"/>
  <c r="G23" i="1"/>
  <c r="G24" i="1"/>
  <c r="G25" i="1"/>
  <c r="G26" i="1"/>
  <c r="G27" i="1"/>
  <c r="G28" i="1"/>
  <c r="G29" i="1"/>
  <c r="G30" i="1"/>
  <c r="G19" i="1"/>
  <c r="G3" i="1"/>
  <c r="G4" i="1"/>
  <c r="G5" i="1"/>
  <c r="G6" i="1"/>
  <c r="G10" i="1"/>
  <c r="G11" i="1"/>
  <c r="G12" i="1"/>
  <c r="G13" i="1"/>
  <c r="G14" i="1"/>
  <c r="G15" i="1"/>
  <c r="G16" i="1"/>
  <c r="G7" i="1"/>
  <c r="G8" i="1"/>
  <c r="G9" i="1"/>
  <c r="G2" i="4"/>
  <c r="K2" i="4"/>
  <c r="J21" i="4"/>
  <c r="K21" i="4" s="1"/>
  <c r="G21" i="4" s="1"/>
  <c r="J22" i="4"/>
  <c r="K22" i="4" s="1"/>
  <c r="G22" i="4" s="1"/>
  <c r="J23" i="4"/>
  <c r="K23" i="4" s="1"/>
  <c r="G23" i="4" s="1"/>
  <c r="J24" i="4"/>
  <c r="K24" i="4" s="1"/>
  <c r="G24" i="4" s="1"/>
  <c r="J27" i="4"/>
  <c r="K27" i="4" s="1"/>
  <c r="G27" i="4" s="1"/>
  <c r="J28" i="4"/>
  <c r="K28" i="4" s="1"/>
  <c r="G28" i="4" s="1"/>
  <c r="J29" i="4"/>
  <c r="K29" i="4" s="1"/>
  <c r="G29" i="4" s="1"/>
  <c r="J33" i="4"/>
  <c r="K33" i="4" s="1"/>
  <c r="G33" i="4" s="1"/>
  <c r="J34" i="4"/>
  <c r="K34" i="4" s="1"/>
  <c r="G34" i="4" s="1"/>
  <c r="J36" i="4"/>
  <c r="K36" i="4" s="1"/>
  <c r="G36" i="4" s="1"/>
  <c r="J37" i="4"/>
  <c r="K37" i="4" s="1"/>
  <c r="G37" i="4" s="1"/>
  <c r="J38" i="4"/>
  <c r="K38" i="4" s="1"/>
  <c r="G38" i="4" s="1"/>
  <c r="J39" i="4"/>
  <c r="K39" i="4" s="1"/>
  <c r="G39" i="4" s="1"/>
  <c r="J41" i="4"/>
  <c r="K41" i="4" s="1"/>
  <c r="G41" i="4" s="1"/>
  <c r="J42" i="4"/>
  <c r="K42" i="4" s="1"/>
  <c r="G42" i="4" s="1"/>
  <c r="J43" i="4"/>
  <c r="K43" i="4" s="1"/>
  <c r="G43" i="4" s="1"/>
  <c r="J48" i="4"/>
  <c r="K48" i="4" s="1"/>
  <c r="G48" i="4" s="1"/>
  <c r="J49" i="4"/>
  <c r="K49" i="4" s="1"/>
  <c r="G49" i="4" s="1"/>
  <c r="J50" i="4"/>
  <c r="K50" i="4" s="1"/>
  <c r="G50" i="4" s="1"/>
  <c r="J51" i="4"/>
  <c r="K51" i="4" s="1"/>
  <c r="G51" i="4" s="1"/>
  <c r="J52" i="4"/>
  <c r="K52" i="4" s="1"/>
  <c r="G52" i="4" s="1"/>
  <c r="J54" i="4"/>
  <c r="K54" i="4" s="1"/>
  <c r="G54" i="4" s="1"/>
  <c r="J55" i="4"/>
  <c r="K55" i="4" s="1"/>
  <c r="G55" i="4" s="1"/>
  <c r="J3" i="4"/>
  <c r="K3" i="4" s="1"/>
  <c r="G3" i="4" s="1"/>
  <c r="J5" i="4"/>
  <c r="K5" i="4" s="1"/>
  <c r="G5" i="4" s="1"/>
  <c r="J6" i="4"/>
  <c r="K6" i="4" s="1"/>
  <c r="G6" i="4" s="1"/>
  <c r="J7" i="4"/>
  <c r="K7" i="4" s="1"/>
  <c r="G7" i="4" s="1"/>
  <c r="J8" i="4"/>
  <c r="K8" i="4" s="1"/>
  <c r="G8" i="4" s="1"/>
  <c r="J12" i="4"/>
  <c r="K12" i="4" s="1"/>
  <c r="G12" i="4" s="1"/>
  <c r="J14" i="4"/>
  <c r="K14" i="4" s="1"/>
  <c r="G14" i="4" s="1"/>
  <c r="J16" i="4"/>
  <c r="K16" i="4" s="1"/>
  <c r="G16" i="4" s="1"/>
  <c r="J19" i="4"/>
  <c r="K19" i="4" s="1"/>
  <c r="G19" i="4" s="1"/>
  <c r="J20" i="4"/>
  <c r="K20" i="4" s="1"/>
  <c r="G20" i="4" s="1"/>
  <c r="J2" i="4"/>
  <c r="G56" i="4" l="1"/>
</calcChain>
</file>

<file path=xl/sharedStrings.xml><?xml version="1.0" encoding="utf-8"?>
<sst xmlns="http://schemas.openxmlformats.org/spreadsheetml/2006/main" count="1559" uniqueCount="228">
  <si>
    <t>Диаметр</t>
  </si>
  <si>
    <t>Состояние</t>
  </si>
  <si>
    <t>Длина, мм</t>
  </si>
  <si>
    <t>ТН</t>
  </si>
  <si>
    <t>ЦЕНА</t>
  </si>
  <si>
    <t>Сталь</t>
  </si>
  <si>
    <t>Новый</t>
  </si>
  <si>
    <t>ст. 3</t>
  </si>
  <si>
    <t>Лежалый</t>
  </si>
  <si>
    <t>б/у</t>
  </si>
  <si>
    <t>№</t>
  </si>
  <si>
    <t>Цена</t>
  </si>
  <si>
    <t>5П</t>
  </si>
  <si>
    <t>8П</t>
  </si>
  <si>
    <t>10П</t>
  </si>
  <si>
    <t>12П</t>
  </si>
  <si>
    <t>14П</t>
  </si>
  <si>
    <t>16У</t>
  </si>
  <si>
    <t>18У</t>
  </si>
  <si>
    <t>20У</t>
  </si>
  <si>
    <t>22П</t>
  </si>
  <si>
    <t>22У</t>
  </si>
  <si>
    <t>40У</t>
  </si>
  <si>
    <t>Размер</t>
  </si>
  <si>
    <t>ГОСТ</t>
  </si>
  <si>
    <t>Длина</t>
  </si>
  <si>
    <t>Новая</t>
  </si>
  <si>
    <t>ст.3</t>
  </si>
  <si>
    <t>35К1</t>
  </si>
  <si>
    <t>40К1</t>
  </si>
  <si>
    <t>40Ш1</t>
  </si>
  <si>
    <t>50Б1</t>
  </si>
  <si>
    <t>09Г2С</t>
  </si>
  <si>
    <t>Производитель</t>
  </si>
  <si>
    <t>08КП</t>
  </si>
  <si>
    <t>09Г2С-14</t>
  </si>
  <si>
    <t>30ХГСА</t>
  </si>
  <si>
    <t>Мечел</t>
  </si>
  <si>
    <t>40Х</t>
  </si>
  <si>
    <t>ММК</t>
  </si>
  <si>
    <t>55С2-3А</t>
  </si>
  <si>
    <t>ст.20</t>
  </si>
  <si>
    <t>ст. 45</t>
  </si>
  <si>
    <t>42*4</t>
  </si>
  <si>
    <t>5700; 5830</t>
  </si>
  <si>
    <t>7060;7400</t>
  </si>
  <si>
    <t>ТРУБА ГОСТ 8734-78</t>
  </si>
  <si>
    <t>25Б1</t>
  </si>
  <si>
    <t>Ст. 3</t>
  </si>
  <si>
    <t>ЗСМК</t>
  </si>
  <si>
    <t>3сп5</t>
  </si>
  <si>
    <t>Резерв</t>
  </si>
  <si>
    <t>Холоднокатаный</t>
  </si>
  <si>
    <t>Горячекатанный</t>
  </si>
  <si>
    <t>ГМЗ</t>
  </si>
  <si>
    <t>180*140*5</t>
  </si>
  <si>
    <t>ТРУБА ПРОФИЛЬНАЯ ГОСТ 30245-03</t>
  </si>
  <si>
    <t>180*180*5</t>
  </si>
  <si>
    <t>3сп/пс5</t>
  </si>
  <si>
    <t>30245-03</t>
  </si>
  <si>
    <t>180*180*6</t>
  </si>
  <si>
    <t>200*160*8</t>
  </si>
  <si>
    <t>200*200*8</t>
  </si>
  <si>
    <t>н/д</t>
  </si>
  <si>
    <t>300*100*6</t>
  </si>
  <si>
    <t>300*300*10</t>
  </si>
  <si>
    <t>АРМАТУРА   А500</t>
  </si>
  <si>
    <t>АРМАТУРА   А1</t>
  </si>
  <si>
    <t>16Б1</t>
  </si>
  <si>
    <t>18Б1</t>
  </si>
  <si>
    <t>20Ш1</t>
  </si>
  <si>
    <t>25К1</t>
  </si>
  <si>
    <t>30Б2</t>
  </si>
  <si>
    <t>30Ш1</t>
  </si>
  <si>
    <t>40Б2</t>
  </si>
  <si>
    <t>45Б1</t>
  </si>
  <si>
    <t>55Б1</t>
  </si>
  <si>
    <t>ДРОБЬ</t>
  </si>
  <si>
    <t>ДСЛ 2-2,8</t>
  </si>
  <si>
    <t>12Х1МФ</t>
  </si>
  <si>
    <t>24У</t>
  </si>
  <si>
    <t>12Х17</t>
  </si>
  <si>
    <t>ПОЛОСА</t>
  </si>
  <si>
    <t>2,2*180*2500</t>
  </si>
  <si>
    <t>9ХФ</t>
  </si>
  <si>
    <t>Догов</t>
  </si>
  <si>
    <t>4*30</t>
  </si>
  <si>
    <t>4*40</t>
  </si>
  <si>
    <t>6*40</t>
  </si>
  <si>
    <t>ЛЕНТА</t>
  </si>
  <si>
    <t>0,5*20 ОЦ</t>
  </si>
  <si>
    <t>08ПС</t>
  </si>
  <si>
    <t>0,7*20 ОЦ</t>
  </si>
  <si>
    <t>0,8*40 ОЦ</t>
  </si>
  <si>
    <t>1ПС</t>
  </si>
  <si>
    <t>0,8*85</t>
  </si>
  <si>
    <t>08Ю</t>
  </si>
  <si>
    <t>Вес 1 п.м.</t>
  </si>
  <si>
    <t>БАЛКА ДВУТАВРОВАЯ ГОСТ 26020-83</t>
  </si>
  <si>
    <t>10Б1</t>
  </si>
  <si>
    <t>12Б1</t>
  </si>
  <si>
    <t>12Б2</t>
  </si>
  <si>
    <t>14Б1</t>
  </si>
  <si>
    <t>14Б2</t>
  </si>
  <si>
    <t>16Б2</t>
  </si>
  <si>
    <t>18Б2</t>
  </si>
  <si>
    <t>20Б1</t>
  </si>
  <si>
    <t>БАЛКА ДВУТАВРОВАЯ СТО АСЧМ 20-93</t>
  </si>
  <si>
    <t>25Б2</t>
  </si>
  <si>
    <t>30Б1</t>
  </si>
  <si>
    <t>35Б1</t>
  </si>
  <si>
    <t>35Б2</t>
  </si>
  <si>
    <t>40Б1</t>
  </si>
  <si>
    <t>45Б2</t>
  </si>
  <si>
    <t>50Б2</t>
  </si>
  <si>
    <t>55Б2</t>
  </si>
  <si>
    <t>60Б1</t>
  </si>
  <si>
    <t>60Б2</t>
  </si>
  <si>
    <t>25Ш1</t>
  </si>
  <si>
    <t>30Ш2</t>
  </si>
  <si>
    <t>35Ш1</t>
  </si>
  <si>
    <t>35Ш2</t>
  </si>
  <si>
    <t>40Ш2</t>
  </si>
  <si>
    <t>45Ш1</t>
  </si>
  <si>
    <t>50Ш1</t>
  </si>
  <si>
    <t>50Ш2</t>
  </si>
  <si>
    <t>20К1</t>
  </si>
  <si>
    <t>20К2</t>
  </si>
  <si>
    <t>25К2</t>
  </si>
  <si>
    <t>30К1</t>
  </si>
  <si>
    <t>30К2</t>
  </si>
  <si>
    <t>35К2</t>
  </si>
  <si>
    <t>40К2</t>
  </si>
  <si>
    <t>Длины, м</t>
  </si>
  <si>
    <t>222.570</t>
  </si>
  <si>
    <t>ООО "РичСиб"</t>
  </si>
  <si>
    <t>ИНН/КПП 5404043513 / 540401001</t>
  </si>
  <si>
    <t>ОГРН 1165476159870</t>
  </si>
  <si>
    <t>Юридический адрес: НСО, г. Новосибирск, ул. Клубная, д. 35</t>
  </si>
  <si>
    <t>Фактический (почтовый) адрес: НСО, г. Новосибирск, ул. Станционная, д. 62/1, офис 410</t>
  </si>
  <si>
    <t>Р/СЧЁТ 40702810430400000378</t>
  </si>
  <si>
    <t>в Филиал №5440 ВТБ(ПАО) В СИБИРСКОЕ ГУ БАНКА РОССИИ</t>
  </si>
  <si>
    <t>КОРР/СЧЁТ 30101810450040000719</t>
  </si>
  <si>
    <t>БИК 045004719</t>
  </si>
  <si>
    <t>Директор: Полежаева Марина Николаевна (на основании Устава)</t>
  </si>
  <si>
    <t>АДРЕС СКЛАДА: г. НОВОСИБИРСК, ул. СТАНЦИОННАЯ, д. 81А</t>
  </si>
  <si>
    <t>График работы: понедельник-пятница с 9:00 до 18:00</t>
  </si>
  <si>
    <t>Вес 1 кв.м., кг</t>
  </si>
  <si>
    <t>Вес 1 шт, тн</t>
  </si>
  <si>
    <t>Толщина, мм</t>
  </si>
  <si>
    <t>Ширина, мм</t>
  </si>
  <si>
    <t>Кол-во, шт</t>
  </si>
  <si>
    <t>Аша</t>
  </si>
  <si>
    <t>РЕЗЕРВ</t>
  </si>
  <si>
    <t>ДЛИНА, мм</t>
  </si>
  <si>
    <t>СТАЛЬ</t>
  </si>
  <si>
    <t>ПР-ВО</t>
  </si>
  <si>
    <t>Диаметр, мм</t>
  </si>
  <si>
    <t>5У</t>
  </si>
  <si>
    <t>6,5П</t>
  </si>
  <si>
    <t>6,5У</t>
  </si>
  <si>
    <t>8У</t>
  </si>
  <si>
    <t>10У</t>
  </si>
  <si>
    <t>12У</t>
  </si>
  <si>
    <t>14У</t>
  </si>
  <si>
    <t>16П</t>
  </si>
  <si>
    <t>18П</t>
  </si>
  <si>
    <t>20П</t>
  </si>
  <si>
    <t>24П</t>
  </si>
  <si>
    <t>27П</t>
  </si>
  <si>
    <t>27У</t>
  </si>
  <si>
    <t>30П</t>
  </si>
  <si>
    <t>30У</t>
  </si>
  <si>
    <t>33П</t>
  </si>
  <si>
    <t>33У</t>
  </si>
  <si>
    <t>36П</t>
  </si>
  <si>
    <t>36У</t>
  </si>
  <si>
    <t>40П</t>
  </si>
  <si>
    <t>3СП/ПС5</t>
  </si>
  <si>
    <t>новый</t>
  </si>
  <si>
    <t>ХБЗ</t>
  </si>
  <si>
    <t>P.S: ЕСЛИ ВАША КОМПАНИЯ ПРИМЕТ РЕШЕНИЕ ИСПОЛЬЗОВАТЬ ДАННЫЙ ДОКУМЕНТ ДЛЯ СВОИХ НУЖД, ТО ПРОСИМ ЦЕНИТЬ ИНТЕЛЛЕКТУАЛЬНЫЙ ТРУД И ВРЕМЯ ЕЁ СОЗДАТЕЛЯ. КАРТА СБЕРБАНКА (MAESTRO) ДЛЯ СОХРАНЕНИЯ ФАРТА 6390 0226 9015 7827 11 Нина Михайловна Т.</t>
  </si>
  <si>
    <t>ДЛЯ ОЗНАКОМЛЕНИЯ С ОСТАТКАМИ И ЦЕНАМИ СМОТРИТЕ ВКЛАДКИ       (НЕ ВСЕ ПОНИМАЮТ (это ж Россия))</t>
  </si>
  <si>
    <t>ТАК ЖЕ ОБРАЩАЕМ ВАШЕ ВНИМАНИЕ НА ЗАКРЕПЛЕНИЕ ВЕРХНЕЙ СТРОКИ, ДЛЯ ПОЛНОГО ОЗНАКОМЛЕНИЯ ПРОЛИСТЫВАЙТЕ ВВЕРХ И ВНИЗ (о да, бывают и такие)</t>
  </si>
  <si>
    <t xml:space="preserve">КРАЙНЯЯ ПРАВАЯ КОЛОНКА "МЕТРАЖ" СОДЕРЖИТ ИНФОРМАЦИЮ О ДЛИНЕ (В МЕТРАХ) И КОЛИЧЕСТВЕ ХЛЫСТОВ (В ШТУКАХ). Ставим курсор и смотрим после значка "=" </t>
  </si>
  <si>
    <t>b, мм</t>
  </si>
  <si>
    <t>s, мм</t>
  </si>
  <si>
    <t>а, мм</t>
  </si>
  <si>
    <t>Производство</t>
  </si>
  <si>
    <t xml:space="preserve">Длины,м </t>
  </si>
  <si>
    <t>МЕЧЕЛ</t>
  </si>
  <si>
    <t>ХЗ</t>
  </si>
  <si>
    <t>3СП/ПС</t>
  </si>
  <si>
    <t>Класс прочности</t>
  </si>
  <si>
    <t>Остаток, кг</t>
  </si>
  <si>
    <t>Цена, руб/кг с НДС</t>
  </si>
  <si>
    <t>Длина,мм</t>
  </si>
  <si>
    <t>7798-70</t>
  </si>
  <si>
    <t>5.8.</t>
  </si>
  <si>
    <t>7798-71</t>
  </si>
  <si>
    <t>Масса 1 шт, кг</t>
  </si>
  <si>
    <t>22353-77</t>
  </si>
  <si>
    <t>10.9, 110ХЛ</t>
  </si>
  <si>
    <t>Резерв, кг</t>
  </si>
  <si>
    <t>ГАЙКА</t>
  </si>
  <si>
    <t>5915-70</t>
  </si>
  <si>
    <t>8.0.</t>
  </si>
  <si>
    <t>6.0.</t>
  </si>
  <si>
    <t>6402-70</t>
  </si>
  <si>
    <t>65Г</t>
  </si>
  <si>
    <t>ШАЙБА</t>
  </si>
  <si>
    <t>А500С</t>
  </si>
  <si>
    <t>Длины</t>
  </si>
  <si>
    <t>Мерная</t>
  </si>
  <si>
    <t>Н/мерная</t>
  </si>
  <si>
    <t>Мерный</t>
  </si>
  <si>
    <t>Н/мерный</t>
  </si>
  <si>
    <t>h, мм</t>
  </si>
  <si>
    <t>Мерность</t>
  </si>
  <si>
    <t>Остаток, тн</t>
  </si>
  <si>
    <t>Резерв, тн</t>
  </si>
  <si>
    <t>Масса 1 п.м.</t>
  </si>
  <si>
    <t>КВАДРАТНЫЕ</t>
  </si>
  <si>
    <t>ПРЯМОУГОЛЬНЫЕ</t>
  </si>
  <si>
    <t>мерная</t>
  </si>
  <si>
    <t>12Х18Н10Т</t>
  </si>
  <si>
    <t>рифл (ромб)</t>
  </si>
  <si>
    <t>24М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</si>
</sst>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b/>
      <i/>
      <sz val="14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5"/>
      <color theme="1"/>
      <name val="Times New Roman"/>
      <family val="1"/>
      <charset val="204"/>
    </font>
    <font>
      <b/>
      <i/>
      <sz val="15"/>
      <color theme="1"/>
      <name val="Times New Roman"/>
      <family val="1"/>
      <charset val="204"/>
    </font>
    <font>
      <i/>
      <sz val="4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i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3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4" fontId="2" fillId="3" borderId="15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2" fillId="3" borderId="11" xfId="0" applyNumberFormat="1" applyFont="1" applyFill="1" applyBorder="1" applyAlignment="1">
      <alignment horizontal="center" vertical="center"/>
    </xf>
    <xf numFmtId="3" fontId="2" fillId="3" borderId="13" xfId="0" applyNumberFormat="1" applyFont="1" applyFill="1" applyBorder="1" applyAlignment="1">
      <alignment horizontal="center" vertical="center"/>
    </xf>
    <xf numFmtId="3" fontId="2" fillId="3" borderId="16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3" fontId="6" fillId="0" borderId="20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164" fontId="6" fillId="3" borderId="20" xfId="0" applyNumberFormat="1" applyFont="1" applyFill="1" applyBorder="1" applyAlignment="1">
      <alignment horizontal="center" vertical="center"/>
    </xf>
    <xf numFmtId="3" fontId="6" fillId="3" borderId="20" xfId="0" applyNumberFormat="1" applyFont="1" applyFill="1" applyBorder="1" applyAlignment="1">
      <alignment horizontal="center" vertical="center"/>
    </xf>
    <xf numFmtId="164" fontId="2" fillId="3" borderId="22" xfId="0" applyNumberFormat="1" applyFont="1" applyFill="1" applyBorder="1" applyAlignment="1">
      <alignment horizontal="center" vertical="center"/>
    </xf>
    <xf numFmtId="3" fontId="2" fillId="3" borderId="23" xfId="0" applyNumberFormat="1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164" fontId="2" fillId="3" borderId="29" xfId="0" applyNumberFormat="1" applyFont="1" applyFill="1" applyBorder="1" applyAlignment="1">
      <alignment horizontal="center" vertical="center"/>
    </xf>
    <xf numFmtId="164" fontId="2" fillId="3" borderId="32" xfId="0" applyNumberFormat="1" applyFont="1" applyFill="1" applyBorder="1" applyAlignment="1">
      <alignment horizontal="center" vertical="center"/>
    </xf>
    <xf numFmtId="164" fontId="2" fillId="3" borderId="26" xfId="0" applyNumberFormat="1" applyFont="1" applyFill="1" applyBorder="1" applyAlignment="1">
      <alignment horizontal="center" vertical="center"/>
    </xf>
    <xf numFmtId="164" fontId="2" fillId="3" borderId="33" xfId="0" applyNumberFormat="1" applyFont="1" applyFill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26" xfId="0" applyNumberFormat="1" applyFont="1" applyBorder="1" applyAlignment="1">
      <alignment horizontal="center" vertical="center"/>
    </xf>
    <xf numFmtId="164" fontId="2" fillId="3" borderId="34" xfId="0" applyNumberFormat="1" applyFont="1" applyFill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3" fontId="2" fillId="3" borderId="6" xfId="0" applyNumberFormat="1" applyFont="1" applyFill="1" applyBorder="1" applyAlignment="1">
      <alignment horizontal="center" vertical="center"/>
    </xf>
    <xf numFmtId="3" fontId="2" fillId="3" borderId="5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164" fontId="6" fillId="2" borderId="20" xfId="0" applyNumberFormat="1" applyFont="1" applyFill="1" applyBorder="1" applyAlignment="1">
      <alignment horizontal="center" vertical="center"/>
    </xf>
    <xf numFmtId="3" fontId="6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164" fontId="2" fillId="2" borderId="22" xfId="0" applyNumberFormat="1" applyFont="1" applyFill="1" applyBorder="1" applyAlignment="1">
      <alignment horizontal="center" vertical="center"/>
    </xf>
    <xf numFmtId="164" fontId="2" fillId="2" borderId="34" xfId="0" applyNumberFormat="1" applyFont="1" applyFill="1" applyBorder="1" applyAlignment="1">
      <alignment horizontal="center" vertical="center"/>
    </xf>
    <xf numFmtId="3" fontId="2" fillId="2" borderId="23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64" fontId="2" fillId="2" borderId="26" xfId="0" applyNumberFormat="1" applyFont="1" applyFill="1" applyBorder="1" applyAlignment="1">
      <alignment horizontal="center" vertical="center"/>
    </xf>
    <xf numFmtId="3" fontId="2" fillId="2" borderId="13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64" fontId="2" fillId="2" borderId="15" xfId="0" applyNumberFormat="1" applyFont="1" applyFill="1" applyBorder="1" applyAlignment="1">
      <alignment horizontal="center" vertical="center"/>
    </xf>
    <xf numFmtId="164" fontId="2" fillId="2" borderId="33" xfId="0" applyNumberFormat="1" applyFont="1" applyFill="1" applyBorder="1" applyAlignment="1">
      <alignment horizontal="center" vertical="center"/>
    </xf>
    <xf numFmtId="3" fontId="2" fillId="2" borderId="16" xfId="0" applyNumberFormat="1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3" fontId="2" fillId="2" borderId="22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9" fillId="2" borderId="20" xfId="0" applyNumberFormat="1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9" fillId="2" borderId="6" xfId="0" applyNumberFormat="1" applyFont="1" applyFill="1" applyBorder="1" applyAlignment="1">
      <alignment horizontal="center" vertical="center"/>
    </xf>
    <xf numFmtId="3" fontId="6" fillId="2" borderId="11" xfId="0" applyNumberFormat="1" applyFont="1" applyFill="1" applyBorder="1" applyAlignment="1">
      <alignment horizontal="center" vertical="center"/>
    </xf>
    <xf numFmtId="0" fontId="12" fillId="0" borderId="49" xfId="0" applyFont="1" applyBorder="1" applyAlignment="1">
      <alignment horizontal="center"/>
    </xf>
    <xf numFmtId="0" fontId="13" fillId="4" borderId="50" xfId="0" applyFont="1" applyFill="1" applyBorder="1" applyAlignment="1">
      <alignment horizontal="center" vertical="center" wrapText="1"/>
    </xf>
    <xf numFmtId="0" fontId="15" fillId="0" borderId="20" xfId="0" applyFont="1" applyBorder="1" applyAlignment="1">
      <alignment horizontal="center"/>
    </xf>
    <xf numFmtId="0" fontId="14" fillId="3" borderId="51" xfId="0" applyFont="1" applyFill="1" applyBorder="1" applyAlignment="1">
      <alignment horizontal="center" wrapText="1"/>
    </xf>
    <xf numFmtId="0" fontId="11" fillId="0" borderId="49" xfId="0" applyFont="1" applyBorder="1" applyAlignment="1">
      <alignment horizontal="center"/>
    </xf>
    <xf numFmtId="0" fontId="10" fillId="5" borderId="20" xfId="0" applyFont="1" applyFill="1" applyBorder="1" applyAlignment="1">
      <alignment horizontal="center"/>
    </xf>
    <xf numFmtId="0" fontId="10" fillId="5" borderId="47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164" fontId="17" fillId="3" borderId="1" xfId="0" applyNumberFormat="1" applyFont="1" applyFill="1" applyBorder="1" applyAlignment="1">
      <alignment horizontal="center" vertical="center"/>
    </xf>
    <xf numFmtId="3" fontId="17" fillId="3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8" fillId="3" borderId="5" xfId="0" applyNumberFormat="1" applyFont="1" applyFill="1" applyBorder="1" applyAlignment="1">
      <alignment horizontal="center" vertical="center"/>
    </xf>
    <xf numFmtId="0" fontId="17" fillId="3" borderId="1" xfId="0" applyFont="1" applyFill="1" applyBorder="1"/>
    <xf numFmtId="164" fontId="8" fillId="3" borderId="6" xfId="0" applyNumberFormat="1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164" fontId="19" fillId="3" borderId="6" xfId="0" applyNumberFormat="1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164" fontId="19" fillId="3" borderId="5" xfId="0" applyNumberFormat="1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/>
    </xf>
    <xf numFmtId="164" fontId="19" fillId="3" borderId="15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3" fontId="2" fillId="3" borderId="22" xfId="0" applyNumberFormat="1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3" fontId="2" fillId="3" borderId="15" xfId="0" applyNumberFormat="1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164" fontId="17" fillId="3" borderId="5" xfId="0" applyNumberFormat="1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/>
    </xf>
    <xf numFmtId="3" fontId="19" fillId="3" borderId="15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164" fontId="8" fillId="3" borderId="15" xfId="0" applyNumberFormat="1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/>
    </xf>
    <xf numFmtId="0" fontId="17" fillId="3" borderId="11" xfId="0" applyFont="1" applyFill="1" applyBorder="1" applyAlignment="1">
      <alignment horizontal="center"/>
    </xf>
    <xf numFmtId="0" fontId="19" fillId="0" borderId="5" xfId="0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3" fontId="2" fillId="2" borderId="15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0" fontId="19" fillId="3" borderId="22" xfId="0" applyFont="1" applyFill="1" applyBorder="1" applyAlignment="1">
      <alignment horizontal="center" vertical="center"/>
    </xf>
    <xf numFmtId="164" fontId="19" fillId="3" borderId="22" xfId="0" applyNumberFormat="1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/>
    </xf>
    <xf numFmtId="164" fontId="19" fillId="2" borderId="22" xfId="0" applyNumberFormat="1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164" fontId="19" fillId="2" borderId="5" xfId="0" applyNumberFormat="1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164" fontId="19" fillId="2" borderId="15" xfId="0" applyNumberFormat="1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19" fillId="3" borderId="23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22" fillId="0" borderId="0" xfId="0" applyFont="1"/>
    <xf numFmtId="164" fontId="21" fillId="3" borderId="1" xfId="0" applyNumberFormat="1" applyFont="1" applyFill="1" applyBorder="1" applyAlignment="1">
      <alignment horizontal="center" vertical="center"/>
    </xf>
    <xf numFmtId="164" fontId="17" fillId="3" borderId="15" xfId="0" applyNumberFormat="1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3" fontId="9" fillId="2" borderId="52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0" fontId="17" fillId="0" borderId="5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" fontId="17" fillId="0" borderId="6" xfId="0" applyNumberFormat="1" applyFont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2" fontId="19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2" xfId="0" applyFont="1" applyBorder="1"/>
    <xf numFmtId="0" fontId="20" fillId="0" borderId="23" xfId="0" applyFont="1" applyBorder="1"/>
    <xf numFmtId="0" fontId="20" fillId="0" borderId="5" xfId="0" applyFont="1" applyBorder="1" applyAlignment="1">
      <alignment horizontal="center"/>
    </xf>
    <xf numFmtId="0" fontId="20" fillId="0" borderId="5" xfId="0" applyFont="1" applyBorder="1"/>
    <xf numFmtId="0" fontId="20" fillId="0" borderId="13" xfId="0" applyFont="1" applyBorder="1"/>
    <xf numFmtId="0" fontId="20" fillId="0" borderId="15" xfId="0" applyFont="1" applyBorder="1" applyAlignment="1">
      <alignment horizontal="center"/>
    </xf>
    <xf numFmtId="0" fontId="20" fillId="0" borderId="15" xfId="0" applyFont="1" applyBorder="1"/>
    <xf numFmtId="0" fontId="20" fillId="0" borderId="16" xfId="0" applyFont="1" applyBorder="1"/>
    <xf numFmtId="0" fontId="17" fillId="0" borderId="21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164" fontId="17" fillId="0" borderId="22" xfId="0" applyNumberFormat="1" applyFont="1" applyBorder="1" applyAlignment="1">
      <alignment horizontal="center"/>
    </xf>
    <xf numFmtId="164" fontId="17" fillId="0" borderId="5" xfId="0" applyNumberFormat="1" applyFont="1" applyBorder="1" applyAlignment="1">
      <alignment horizontal="center"/>
    </xf>
    <xf numFmtId="164" fontId="17" fillId="0" borderId="15" xfId="0" applyNumberFormat="1" applyFont="1" applyBorder="1" applyAlignment="1">
      <alignment horizontal="center"/>
    </xf>
    <xf numFmtId="4" fontId="17" fillId="0" borderId="22" xfId="0" applyNumberFormat="1" applyFont="1" applyBorder="1" applyAlignment="1">
      <alignment horizontal="center"/>
    </xf>
    <xf numFmtId="4" fontId="17" fillId="0" borderId="5" xfId="0" applyNumberFormat="1" applyFont="1" applyBorder="1" applyAlignment="1">
      <alignment horizontal="center"/>
    </xf>
    <xf numFmtId="4" fontId="17" fillId="0" borderId="15" xfId="0" applyNumberFormat="1" applyFont="1" applyBorder="1" applyAlignment="1">
      <alignment horizontal="center"/>
    </xf>
    <xf numFmtId="0" fontId="2" fillId="2" borderId="48" xfId="0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164" fontId="17" fillId="3" borderId="6" xfId="0" applyNumberFormat="1" applyFont="1" applyFill="1" applyBorder="1" applyAlignment="1">
      <alignment horizontal="center" vertical="center"/>
    </xf>
    <xf numFmtId="3" fontId="21" fillId="3" borderId="6" xfId="0" applyNumberFormat="1" applyFont="1" applyFill="1" applyBorder="1" applyAlignment="1">
      <alignment horizontal="center" vertical="center"/>
    </xf>
    <xf numFmtId="3" fontId="21" fillId="3" borderId="5" xfId="0" applyNumberFormat="1" applyFont="1" applyFill="1" applyBorder="1" applyAlignment="1">
      <alignment horizontal="center" vertical="center"/>
    </xf>
    <xf numFmtId="3" fontId="21" fillId="2" borderId="22" xfId="0" applyNumberFormat="1" applyFont="1" applyFill="1" applyBorder="1" applyAlignment="1">
      <alignment horizontal="center" vertical="center"/>
    </xf>
    <xf numFmtId="3" fontId="21" fillId="2" borderId="15" xfId="0" applyNumberFormat="1" applyFont="1" applyFill="1" applyBorder="1" applyAlignment="1">
      <alignment horizontal="center" vertical="center"/>
    </xf>
    <xf numFmtId="3" fontId="21" fillId="3" borderId="8" xfId="0" applyNumberFormat="1" applyFont="1" applyFill="1" applyBorder="1" applyAlignment="1">
      <alignment horizontal="center" vertical="center"/>
    </xf>
    <xf numFmtId="3" fontId="21" fillId="3" borderId="22" xfId="0" applyNumberFormat="1" applyFont="1" applyFill="1" applyBorder="1" applyAlignment="1">
      <alignment horizontal="center" vertical="center"/>
    </xf>
    <xf numFmtId="3" fontId="21" fillId="3" borderId="15" xfId="0" applyNumberFormat="1" applyFont="1" applyFill="1" applyBorder="1" applyAlignment="1">
      <alignment horizontal="center" vertical="center"/>
    </xf>
    <xf numFmtId="3" fontId="21" fillId="2" borderId="5" xfId="0" applyNumberFormat="1" applyFont="1" applyFill="1" applyBorder="1" applyAlignment="1">
      <alignment horizontal="center" vertical="center"/>
    </xf>
    <xf numFmtId="3" fontId="21" fillId="2" borderId="8" xfId="0" applyNumberFormat="1" applyFont="1" applyFill="1" applyBorder="1" applyAlignment="1">
      <alignment horizontal="center" vertical="center"/>
    </xf>
    <xf numFmtId="3" fontId="21" fillId="3" borderId="29" xfId="0" applyNumberFormat="1" applyFont="1" applyFill="1" applyBorder="1" applyAlignment="1">
      <alignment horizontal="center" vertical="center"/>
    </xf>
    <xf numFmtId="3" fontId="21" fillId="0" borderId="0" xfId="0" applyNumberFormat="1" applyFont="1"/>
    <xf numFmtId="0" fontId="2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164" fontId="2" fillId="3" borderId="18" xfId="0" applyNumberFormat="1" applyFont="1" applyFill="1" applyBorder="1" applyAlignment="1">
      <alignment horizontal="center" vertical="center"/>
    </xf>
    <xf numFmtId="3" fontId="21" fillId="3" borderId="18" xfId="0" applyNumberFormat="1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164" fontId="2" fillId="3" borderId="48" xfId="0" applyNumberFormat="1" applyFont="1" applyFill="1" applyBorder="1" applyAlignment="1">
      <alignment horizontal="center" vertical="center"/>
    </xf>
    <xf numFmtId="3" fontId="21" fillId="3" borderId="48" xfId="0" applyNumberFormat="1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/>
    </xf>
    <xf numFmtId="3" fontId="6" fillId="0" borderId="34" xfId="0" applyNumberFormat="1" applyFont="1" applyBorder="1" applyAlignment="1">
      <alignment horizontal="center" vertical="center"/>
    </xf>
    <xf numFmtId="3" fontId="6" fillId="0" borderId="26" xfId="0" applyNumberFormat="1" applyFont="1" applyBorder="1" applyAlignment="1">
      <alignment horizontal="center" vertical="center"/>
    </xf>
    <xf numFmtId="3" fontId="6" fillId="0" borderId="36" xfId="0" applyNumberFormat="1" applyFont="1" applyBorder="1" applyAlignment="1">
      <alignment horizontal="center" vertical="center"/>
    </xf>
    <xf numFmtId="164" fontId="6" fillId="0" borderId="27" xfId="0" applyNumberFormat="1" applyFont="1" applyBorder="1" applyAlignment="1">
      <alignment horizontal="center" vertical="center"/>
    </xf>
    <xf numFmtId="164" fontId="6" fillId="0" borderId="41" xfId="0" applyNumberFormat="1" applyFont="1" applyBorder="1" applyAlignment="1">
      <alignment horizontal="center" vertical="center"/>
    </xf>
    <xf numFmtId="0" fontId="2" fillId="0" borderId="5" xfId="0" applyFont="1" applyBorder="1"/>
    <xf numFmtId="0" fontId="23" fillId="0" borderId="5" xfId="0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/>
    </xf>
    <xf numFmtId="165" fontId="6" fillId="0" borderId="14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0" fontId="2" fillId="0" borderId="15" xfId="0" applyFont="1" applyBorder="1"/>
    <xf numFmtId="0" fontId="23" fillId="0" borderId="15" xfId="0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65" fontId="6" fillId="0" borderId="10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0" fontId="2" fillId="0" borderId="6" xfId="0" applyFont="1" applyBorder="1"/>
    <xf numFmtId="0" fontId="23" fillId="0" borderId="6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6" xfId="0" applyFont="1" applyBorder="1"/>
    <xf numFmtId="0" fontId="2" fillId="0" borderId="10" xfId="0" applyFont="1" applyBorder="1"/>
    <xf numFmtId="0" fontId="2" fillId="0" borderId="11" xfId="0" applyFont="1" applyBorder="1"/>
    <xf numFmtId="3" fontId="6" fillId="0" borderId="15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164" fontId="24" fillId="0" borderId="0" xfId="0" applyNumberFormat="1" applyFont="1"/>
    <xf numFmtId="3" fontId="21" fillId="0" borderId="22" xfId="0" applyNumberFormat="1" applyFont="1" applyBorder="1" applyAlignment="1">
      <alignment horizontal="center" vertical="center"/>
    </xf>
    <xf numFmtId="3" fontId="21" fillId="0" borderId="5" xfId="0" applyNumberFormat="1" applyFont="1" applyBorder="1" applyAlignment="1">
      <alignment horizontal="center" vertical="center"/>
    </xf>
    <xf numFmtId="3" fontId="21" fillId="0" borderId="15" xfId="0" applyNumberFormat="1" applyFont="1" applyBorder="1" applyAlignment="1">
      <alignment horizontal="center" vertical="center"/>
    </xf>
    <xf numFmtId="164" fontId="6" fillId="2" borderId="22" xfId="0" applyNumberFormat="1" applyFont="1" applyFill="1" applyBorder="1" applyAlignment="1">
      <alignment horizontal="center" vertical="center"/>
    </xf>
    <xf numFmtId="164" fontId="6" fillId="2" borderId="15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164" fontId="6" fillId="3" borderId="22" xfId="0" applyNumberFormat="1" applyFont="1" applyFill="1" applyBorder="1" applyAlignment="1">
      <alignment horizontal="center" vertical="center"/>
    </xf>
    <xf numFmtId="164" fontId="6" fillId="3" borderId="15" xfId="0" applyNumberFormat="1" applyFont="1" applyFill="1" applyBorder="1" applyAlignment="1">
      <alignment horizontal="center" vertical="center"/>
    </xf>
    <xf numFmtId="164" fontId="6" fillId="3" borderId="5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164" fontId="6" fillId="3" borderId="18" xfId="0" applyNumberFormat="1" applyFont="1" applyFill="1" applyBorder="1" applyAlignment="1">
      <alignment horizontal="center" vertical="center"/>
    </xf>
    <xf numFmtId="164" fontId="6" fillId="2" borderId="8" xfId="0" applyNumberFormat="1" applyFont="1" applyFill="1" applyBorder="1" applyAlignment="1">
      <alignment horizontal="center" vertical="center"/>
    </xf>
    <xf numFmtId="164" fontId="17" fillId="3" borderId="22" xfId="0" applyNumberFormat="1" applyFont="1" applyFill="1" applyBorder="1" applyAlignment="1">
      <alignment horizontal="center" vertical="center"/>
    </xf>
    <xf numFmtId="164" fontId="17" fillId="2" borderId="22" xfId="0" applyNumberFormat="1" applyFont="1" applyFill="1" applyBorder="1" applyAlignment="1">
      <alignment horizontal="center" vertical="center"/>
    </xf>
    <xf numFmtId="164" fontId="17" fillId="2" borderId="5" xfId="0" applyNumberFormat="1" applyFont="1" applyFill="1" applyBorder="1" applyAlignment="1">
      <alignment horizontal="center" vertical="center"/>
    </xf>
    <xf numFmtId="164" fontId="17" fillId="2" borderId="15" xfId="0" applyNumberFormat="1" applyFont="1" applyFill="1" applyBorder="1" applyAlignment="1">
      <alignment horizontal="center" vertical="center"/>
    </xf>
    <xf numFmtId="164" fontId="7" fillId="0" borderId="0" xfId="0" applyNumberFormat="1" applyFont="1"/>
    <xf numFmtId="164" fontId="21" fillId="0" borderId="20" xfId="0" applyNumberFormat="1" applyFont="1" applyBorder="1" applyAlignment="1">
      <alignment horizontal="center" vertical="center"/>
    </xf>
    <xf numFmtId="164" fontId="6" fillId="3" borderId="29" xfId="0" applyNumberFormat="1" applyFont="1" applyFill="1" applyBorder="1" applyAlignment="1">
      <alignment horizontal="center" vertical="center"/>
    </xf>
    <xf numFmtId="164" fontId="6" fillId="0" borderId="29" xfId="0" applyNumberFormat="1" applyFont="1" applyBorder="1" applyAlignment="1">
      <alignment horizontal="center" vertical="center"/>
    </xf>
    <xf numFmtId="3" fontId="21" fillId="0" borderId="29" xfId="0" applyNumberFormat="1" applyFont="1" applyBorder="1" applyAlignment="1">
      <alignment horizontal="center" vertical="center"/>
    </xf>
    <xf numFmtId="3" fontId="21" fillId="0" borderId="6" xfId="0" applyNumberFormat="1" applyFont="1" applyBorder="1" applyAlignment="1">
      <alignment horizontal="center" vertical="center"/>
    </xf>
    <xf numFmtId="3" fontId="21" fillId="0" borderId="2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A2" sqref="A2"/>
    </sheetView>
  </sheetViews>
  <sheetFormatPr defaultRowHeight="15" x14ac:dyDescent="0.25"/>
  <cols>
    <col min="1" max="1" width="102.28515625" customWidth="1"/>
  </cols>
  <sheetData>
    <row r="1" spans="1:1" ht="61.5" x14ac:dyDescent="0.85">
      <c r="A1" s="103" t="s">
        <v>135</v>
      </c>
    </row>
    <row r="2" spans="1:1" ht="15.75" x14ac:dyDescent="0.25">
      <c r="A2" s="101" t="s">
        <v>136</v>
      </c>
    </row>
    <row r="3" spans="1:1" ht="15.75" x14ac:dyDescent="0.25">
      <c r="A3" s="101" t="s">
        <v>137</v>
      </c>
    </row>
    <row r="4" spans="1:1" ht="15.75" x14ac:dyDescent="0.25">
      <c r="A4" s="101" t="s">
        <v>138</v>
      </c>
    </row>
    <row r="5" spans="1:1" ht="15.75" x14ac:dyDescent="0.25">
      <c r="A5" s="101" t="s">
        <v>139</v>
      </c>
    </row>
    <row r="6" spans="1:1" ht="15.75" x14ac:dyDescent="0.25">
      <c r="A6" s="101" t="s">
        <v>140</v>
      </c>
    </row>
    <row r="7" spans="1:1" ht="15.75" x14ac:dyDescent="0.25">
      <c r="A7" s="101" t="s">
        <v>141</v>
      </c>
    </row>
    <row r="8" spans="1:1" ht="15.75" x14ac:dyDescent="0.25">
      <c r="A8" s="101" t="s">
        <v>142</v>
      </c>
    </row>
    <row r="9" spans="1:1" ht="15.75" x14ac:dyDescent="0.25">
      <c r="A9" s="101" t="s">
        <v>143</v>
      </c>
    </row>
    <row r="10" spans="1:1" ht="19.5" thickBot="1" x14ac:dyDescent="0.35">
      <c r="A10" s="105" t="s">
        <v>144</v>
      </c>
    </row>
    <row r="11" spans="1:1" ht="20.25" x14ac:dyDescent="0.3">
      <c r="A11" s="106" t="s">
        <v>145</v>
      </c>
    </row>
    <row r="12" spans="1:1" ht="21" thickBot="1" x14ac:dyDescent="0.35">
      <c r="A12" s="107" t="s">
        <v>146</v>
      </c>
    </row>
    <row r="13" spans="1:1" ht="40.5" customHeight="1" x14ac:dyDescent="0.35">
      <c r="A13" s="104" t="s">
        <v>182</v>
      </c>
    </row>
    <row r="14" spans="1:1" ht="57" customHeight="1" thickBot="1" x14ac:dyDescent="0.3">
      <c r="A14" s="102" t="s">
        <v>183</v>
      </c>
    </row>
    <row r="15" spans="1:1" ht="43.5" thickBot="1" x14ac:dyDescent="0.3">
      <c r="A15" s="108" t="s">
        <v>184</v>
      </c>
    </row>
    <row r="16" spans="1:1" ht="60.75" thickBot="1" x14ac:dyDescent="0.3">
      <c r="A16" s="130" t="s">
        <v>181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K30"/>
  <sheetViews>
    <sheetView workbookViewId="0">
      <pane ySplit="1" topLeftCell="A2" activePane="bottomLeft" state="frozen"/>
      <selection pane="bottomLeft" activeCell="L4" sqref="L4"/>
    </sheetView>
  </sheetViews>
  <sheetFormatPr defaultRowHeight="15" x14ac:dyDescent="0.25"/>
  <cols>
    <col min="1" max="1" width="10.42578125" style="2" customWidth="1"/>
    <col min="2" max="2" width="10.85546875" style="2" customWidth="1"/>
    <col min="3" max="3" width="12.5703125" style="2" customWidth="1"/>
    <col min="4" max="4" width="9.140625" style="2"/>
    <col min="5" max="5" width="11.140625" style="2" customWidth="1"/>
    <col min="6" max="6" width="9.28515625" style="2" customWidth="1"/>
    <col min="7" max="7" width="7.42578125" style="3" customWidth="1"/>
    <col min="8" max="8" width="8" style="3" customWidth="1"/>
    <col min="9" max="9" width="9.140625" style="29"/>
    <col min="10" max="10" width="7.7109375" style="2" customWidth="1"/>
    <col min="11" max="11" width="9.140625" style="1"/>
  </cols>
  <sheetData>
    <row r="1" spans="1:11" ht="15.75" thickBot="1" x14ac:dyDescent="0.3">
      <c r="A1" s="55" t="s">
        <v>0</v>
      </c>
      <c r="B1" s="55" t="s">
        <v>1</v>
      </c>
      <c r="C1" s="55" t="s">
        <v>33</v>
      </c>
      <c r="D1" s="55" t="s">
        <v>5</v>
      </c>
      <c r="E1" s="334" t="s">
        <v>2</v>
      </c>
      <c r="F1" s="335"/>
      <c r="G1" s="56" t="s">
        <v>3</v>
      </c>
      <c r="H1" s="56" t="s">
        <v>51</v>
      </c>
      <c r="I1" s="57" t="s">
        <v>4</v>
      </c>
      <c r="J1" s="90" t="s">
        <v>97</v>
      </c>
      <c r="K1" s="57" t="s">
        <v>133</v>
      </c>
    </row>
    <row r="2" spans="1:11" ht="20.25" thickBot="1" x14ac:dyDescent="0.3">
      <c r="A2" s="338" t="s">
        <v>66</v>
      </c>
      <c r="B2" s="339"/>
      <c r="C2" s="339"/>
      <c r="D2" s="339"/>
      <c r="E2" s="339"/>
      <c r="F2" s="339"/>
      <c r="G2" s="339"/>
      <c r="H2" s="339"/>
      <c r="I2" s="339"/>
      <c r="J2" s="340"/>
      <c r="K2" s="341"/>
    </row>
    <row r="3" spans="1:11" x14ac:dyDescent="0.25">
      <c r="A3" s="58">
        <v>6</v>
      </c>
      <c r="B3" s="86" t="s">
        <v>26</v>
      </c>
      <c r="C3" s="86"/>
      <c r="D3" s="250" t="s">
        <v>211</v>
      </c>
      <c r="E3" s="336"/>
      <c r="F3" s="337"/>
      <c r="G3" s="59">
        <f t="shared" ref="G3:G6" si="0">(J3*K3)/1000</f>
        <v>0</v>
      </c>
      <c r="H3" s="59"/>
      <c r="I3" s="87">
        <v>39000</v>
      </c>
      <c r="J3" s="84">
        <v>0.222</v>
      </c>
      <c r="K3" s="88"/>
    </row>
    <row r="4" spans="1:11" x14ac:dyDescent="0.25">
      <c r="A4" s="62">
        <v>8</v>
      </c>
      <c r="B4" s="82" t="s">
        <v>26</v>
      </c>
      <c r="C4" s="82"/>
      <c r="D4" s="82" t="s">
        <v>211</v>
      </c>
      <c r="E4" s="319"/>
      <c r="F4" s="320"/>
      <c r="G4" s="52">
        <f t="shared" si="0"/>
        <v>0</v>
      </c>
      <c r="H4" s="52"/>
      <c r="I4" s="70">
        <v>39000</v>
      </c>
      <c r="J4" s="75">
        <v>0.39500000000000002</v>
      </c>
      <c r="K4" s="89"/>
    </row>
    <row r="5" spans="1:11" x14ac:dyDescent="0.25">
      <c r="A5" s="62">
        <v>10</v>
      </c>
      <c r="B5" s="82" t="s">
        <v>26</v>
      </c>
      <c r="C5" s="82"/>
      <c r="D5" s="82" t="s">
        <v>211</v>
      </c>
      <c r="E5" s="342"/>
      <c r="F5" s="343"/>
      <c r="G5" s="52">
        <f t="shared" si="0"/>
        <v>0</v>
      </c>
      <c r="H5" s="52"/>
      <c r="I5" s="70">
        <v>39000</v>
      </c>
      <c r="J5" s="75">
        <v>0.78500000000000003</v>
      </c>
      <c r="K5" s="89"/>
    </row>
    <row r="6" spans="1:11" x14ac:dyDescent="0.25">
      <c r="A6" s="62">
        <v>12</v>
      </c>
      <c r="B6" s="82" t="s">
        <v>26</v>
      </c>
      <c r="C6" s="82"/>
      <c r="D6" s="82" t="s">
        <v>211</v>
      </c>
      <c r="E6" s="319"/>
      <c r="F6" s="320"/>
      <c r="G6" s="52">
        <f t="shared" si="0"/>
        <v>0</v>
      </c>
      <c r="H6" s="52"/>
      <c r="I6" s="70">
        <v>39000</v>
      </c>
      <c r="J6" s="75">
        <v>0.88800000000000001</v>
      </c>
      <c r="K6" s="89"/>
    </row>
    <row r="7" spans="1:11" x14ac:dyDescent="0.25">
      <c r="A7" s="62">
        <v>14</v>
      </c>
      <c r="B7" s="82" t="s">
        <v>26</v>
      </c>
      <c r="C7" s="82"/>
      <c r="D7" s="82" t="s">
        <v>211</v>
      </c>
      <c r="E7" s="319"/>
      <c r="F7" s="320"/>
      <c r="G7" s="52">
        <f t="shared" ref="G7:G16" si="1">(J7*K7)/1000</f>
        <v>0</v>
      </c>
      <c r="H7" s="52"/>
      <c r="I7" s="70">
        <v>39000</v>
      </c>
      <c r="J7" s="75">
        <v>1.21</v>
      </c>
      <c r="K7" s="89"/>
    </row>
    <row r="8" spans="1:11" x14ac:dyDescent="0.25">
      <c r="A8" s="62">
        <v>16</v>
      </c>
      <c r="B8" s="82" t="s">
        <v>26</v>
      </c>
      <c r="C8" s="82"/>
      <c r="D8" s="82" t="s">
        <v>211</v>
      </c>
      <c r="E8" s="319"/>
      <c r="F8" s="320"/>
      <c r="G8" s="52">
        <f t="shared" si="1"/>
        <v>0</v>
      </c>
      <c r="H8" s="52"/>
      <c r="I8" s="70">
        <v>39000</v>
      </c>
      <c r="J8" s="75">
        <v>1.58</v>
      </c>
      <c r="K8" s="89"/>
    </row>
    <row r="9" spans="1:11" x14ac:dyDescent="0.25">
      <c r="A9" s="62">
        <v>18</v>
      </c>
      <c r="B9" s="82" t="s">
        <v>26</v>
      </c>
      <c r="C9" s="82"/>
      <c r="D9" s="82" t="s">
        <v>211</v>
      </c>
      <c r="E9" s="319"/>
      <c r="F9" s="320"/>
      <c r="G9" s="52">
        <f t="shared" si="1"/>
        <v>0</v>
      </c>
      <c r="H9" s="52"/>
      <c r="I9" s="70">
        <v>39000</v>
      </c>
      <c r="J9" s="75">
        <v>2.54</v>
      </c>
      <c r="K9" s="89"/>
    </row>
    <row r="10" spans="1:11" x14ac:dyDescent="0.25">
      <c r="A10" s="62">
        <v>20</v>
      </c>
      <c r="B10" s="82" t="s">
        <v>26</v>
      </c>
      <c r="C10" s="82"/>
      <c r="D10" s="82" t="s">
        <v>211</v>
      </c>
      <c r="E10" s="319"/>
      <c r="F10" s="320"/>
      <c r="G10" s="52">
        <f t="shared" si="1"/>
        <v>0</v>
      </c>
      <c r="H10" s="52"/>
      <c r="I10" s="70">
        <v>39000</v>
      </c>
      <c r="J10" s="75">
        <v>3.14</v>
      </c>
      <c r="K10" s="89"/>
    </row>
    <row r="11" spans="1:11" x14ac:dyDescent="0.25">
      <c r="A11" s="62">
        <v>22</v>
      </c>
      <c r="B11" s="82" t="s">
        <v>26</v>
      </c>
      <c r="C11" s="82"/>
      <c r="D11" s="82" t="s">
        <v>211</v>
      </c>
      <c r="E11" s="319"/>
      <c r="F11" s="320"/>
      <c r="G11" s="52">
        <f t="shared" si="1"/>
        <v>0</v>
      </c>
      <c r="H11" s="52"/>
      <c r="I11" s="70">
        <v>39000</v>
      </c>
      <c r="J11" s="75">
        <v>2.98</v>
      </c>
      <c r="K11" s="89"/>
    </row>
    <row r="12" spans="1:11" x14ac:dyDescent="0.25">
      <c r="A12" s="62">
        <v>25</v>
      </c>
      <c r="B12" s="82" t="s">
        <v>26</v>
      </c>
      <c r="C12" s="82"/>
      <c r="D12" s="82" t="s">
        <v>211</v>
      </c>
      <c r="E12" s="319"/>
      <c r="F12" s="320"/>
      <c r="G12" s="52">
        <f t="shared" si="1"/>
        <v>0</v>
      </c>
      <c r="H12" s="52"/>
      <c r="I12" s="70">
        <v>39000</v>
      </c>
      <c r="J12" s="75">
        <v>3.85</v>
      </c>
      <c r="K12" s="89"/>
    </row>
    <row r="13" spans="1:11" x14ac:dyDescent="0.25">
      <c r="A13" s="62">
        <v>28</v>
      </c>
      <c r="B13" s="82" t="s">
        <v>26</v>
      </c>
      <c r="C13" s="82"/>
      <c r="D13" s="82" t="s">
        <v>211</v>
      </c>
      <c r="E13" s="319"/>
      <c r="F13" s="320"/>
      <c r="G13" s="52">
        <f t="shared" si="1"/>
        <v>0</v>
      </c>
      <c r="H13" s="52"/>
      <c r="I13" s="70">
        <v>39000</v>
      </c>
      <c r="J13" s="75">
        <v>4.83</v>
      </c>
      <c r="K13" s="89"/>
    </row>
    <row r="14" spans="1:11" x14ac:dyDescent="0.25">
      <c r="A14" s="62">
        <v>32</v>
      </c>
      <c r="B14" s="82" t="s">
        <v>26</v>
      </c>
      <c r="C14" s="82"/>
      <c r="D14" s="82" t="s">
        <v>211</v>
      </c>
      <c r="E14" s="319"/>
      <c r="F14" s="320"/>
      <c r="G14" s="52">
        <f t="shared" si="1"/>
        <v>0</v>
      </c>
      <c r="H14" s="52"/>
      <c r="I14" s="70">
        <v>39000</v>
      </c>
      <c r="J14" s="75">
        <v>6.31</v>
      </c>
      <c r="K14" s="89"/>
    </row>
    <row r="15" spans="1:11" x14ac:dyDescent="0.25">
      <c r="A15" s="62">
        <v>36</v>
      </c>
      <c r="B15" s="82" t="s">
        <v>26</v>
      </c>
      <c r="C15" s="82"/>
      <c r="D15" s="82" t="s">
        <v>211</v>
      </c>
      <c r="E15" s="319"/>
      <c r="F15" s="320"/>
      <c r="G15" s="52">
        <f t="shared" si="1"/>
        <v>0</v>
      </c>
      <c r="H15" s="52"/>
      <c r="I15" s="70">
        <v>39000</v>
      </c>
      <c r="J15" s="75">
        <v>7.99</v>
      </c>
      <c r="K15" s="89"/>
    </row>
    <row r="16" spans="1:11" ht="15.75" thickBot="1" x14ac:dyDescent="0.3">
      <c r="A16" s="65">
        <v>40</v>
      </c>
      <c r="B16" s="66" t="s">
        <v>26</v>
      </c>
      <c r="C16" s="66"/>
      <c r="D16" s="66" t="s">
        <v>211</v>
      </c>
      <c r="E16" s="329"/>
      <c r="F16" s="330"/>
      <c r="G16" s="67">
        <f t="shared" si="1"/>
        <v>0</v>
      </c>
      <c r="H16" s="67"/>
      <c r="I16" s="155">
        <v>39000</v>
      </c>
      <c r="J16" s="80">
        <v>9.8699999999999992</v>
      </c>
      <c r="K16" s="131"/>
    </row>
    <row r="17" spans="1:11" ht="20.25" thickBot="1" x14ac:dyDescent="0.3">
      <c r="A17" s="321" t="s">
        <v>67</v>
      </c>
      <c r="B17" s="322"/>
      <c r="C17" s="322"/>
      <c r="D17" s="322"/>
      <c r="E17" s="322"/>
      <c r="F17" s="322"/>
      <c r="G17" s="322"/>
      <c r="H17" s="322"/>
      <c r="I17" s="322"/>
      <c r="J17" s="323"/>
      <c r="K17" s="324"/>
    </row>
    <row r="18" spans="1:11" s="19" customFormat="1" x14ac:dyDescent="0.25">
      <c r="A18" s="71">
        <v>6.5</v>
      </c>
      <c r="B18" s="83" t="s">
        <v>26</v>
      </c>
      <c r="C18" s="83"/>
      <c r="D18" s="83"/>
      <c r="E18" s="331"/>
      <c r="F18" s="332"/>
      <c r="G18" s="37">
        <f>(K18*J18)/1000</f>
        <v>0</v>
      </c>
      <c r="H18" s="37"/>
      <c r="I18" s="132">
        <v>39000</v>
      </c>
      <c r="J18" s="83">
        <v>0.222</v>
      </c>
      <c r="K18" s="133"/>
    </row>
    <row r="19" spans="1:11" s="19" customFormat="1" x14ac:dyDescent="0.25">
      <c r="A19" s="9">
        <v>8</v>
      </c>
      <c r="B19" s="74" t="s">
        <v>26</v>
      </c>
      <c r="C19" s="74"/>
      <c r="D19" s="74"/>
      <c r="E19" s="325"/>
      <c r="F19" s="333"/>
      <c r="G19" s="7">
        <f>(K19*J19)/1000</f>
        <v>0</v>
      </c>
      <c r="H19" s="7"/>
      <c r="I19" s="54">
        <v>39000</v>
      </c>
      <c r="J19" s="74">
        <v>0.39500000000000002</v>
      </c>
      <c r="K19" s="134"/>
    </row>
    <row r="20" spans="1:11" s="19" customFormat="1" x14ac:dyDescent="0.25">
      <c r="A20" s="9">
        <v>10</v>
      </c>
      <c r="B20" s="74" t="s">
        <v>26</v>
      </c>
      <c r="C20" s="74"/>
      <c r="D20" s="74"/>
      <c r="E20" s="325"/>
      <c r="F20" s="333"/>
      <c r="G20" s="7">
        <f t="shared" ref="G20:G30" si="2">(K20*J20)/1000</f>
        <v>0</v>
      </c>
      <c r="H20" s="7"/>
      <c r="I20" s="54">
        <v>39000</v>
      </c>
      <c r="J20" s="74">
        <v>0.78500000000000003</v>
      </c>
      <c r="K20" s="134"/>
    </row>
    <row r="21" spans="1:11" s="19" customFormat="1" x14ac:dyDescent="0.25">
      <c r="A21" s="9">
        <v>12</v>
      </c>
      <c r="B21" s="74" t="s">
        <v>26</v>
      </c>
      <c r="C21" s="74"/>
      <c r="D21" s="74"/>
      <c r="E21" s="325"/>
      <c r="F21" s="333"/>
      <c r="G21" s="7">
        <f t="shared" si="2"/>
        <v>0</v>
      </c>
      <c r="H21" s="7"/>
      <c r="I21" s="54">
        <v>39000</v>
      </c>
      <c r="J21" s="74">
        <v>0.88800000000000001</v>
      </c>
      <c r="K21" s="134"/>
    </row>
    <row r="22" spans="1:11" s="19" customFormat="1" x14ac:dyDescent="0.25">
      <c r="A22" s="9">
        <v>14</v>
      </c>
      <c r="B22" s="74" t="s">
        <v>26</v>
      </c>
      <c r="C22" s="74"/>
      <c r="D22" s="74"/>
      <c r="E22" s="325"/>
      <c r="F22" s="333"/>
      <c r="G22" s="7">
        <f t="shared" si="2"/>
        <v>0</v>
      </c>
      <c r="H22" s="7"/>
      <c r="I22" s="54">
        <v>39000</v>
      </c>
      <c r="J22" s="74">
        <v>1.21</v>
      </c>
      <c r="K22" s="134"/>
    </row>
    <row r="23" spans="1:11" s="19" customFormat="1" x14ac:dyDescent="0.25">
      <c r="A23" s="9">
        <v>16</v>
      </c>
      <c r="B23" s="74" t="s">
        <v>26</v>
      </c>
      <c r="C23" s="74"/>
      <c r="D23" s="74"/>
      <c r="E23" s="325"/>
      <c r="F23" s="333"/>
      <c r="G23" s="7">
        <f t="shared" si="2"/>
        <v>0</v>
      </c>
      <c r="H23" s="7"/>
      <c r="I23" s="54">
        <v>39000</v>
      </c>
      <c r="J23" s="74">
        <v>1.58</v>
      </c>
      <c r="K23" s="134"/>
    </row>
    <row r="24" spans="1:11" s="19" customFormat="1" x14ac:dyDescent="0.25">
      <c r="A24" s="9">
        <v>18</v>
      </c>
      <c r="B24" s="74" t="s">
        <v>26</v>
      </c>
      <c r="C24" s="74"/>
      <c r="D24" s="74"/>
      <c r="E24" s="325"/>
      <c r="F24" s="333"/>
      <c r="G24" s="7">
        <f t="shared" si="2"/>
        <v>0</v>
      </c>
      <c r="H24" s="7"/>
      <c r="I24" s="54">
        <v>39000</v>
      </c>
      <c r="J24" s="74">
        <v>2.54</v>
      </c>
      <c r="K24" s="134"/>
    </row>
    <row r="25" spans="1:11" s="19" customFormat="1" x14ac:dyDescent="0.25">
      <c r="A25" s="9">
        <v>20</v>
      </c>
      <c r="B25" s="74" t="s">
        <v>26</v>
      </c>
      <c r="C25" s="74"/>
      <c r="D25" s="74"/>
      <c r="E25" s="325"/>
      <c r="F25" s="326"/>
      <c r="G25" s="7">
        <f t="shared" si="2"/>
        <v>0</v>
      </c>
      <c r="H25" s="7"/>
      <c r="I25" s="54">
        <v>39000</v>
      </c>
      <c r="J25" s="74">
        <v>3.14</v>
      </c>
      <c r="K25" s="134"/>
    </row>
    <row r="26" spans="1:11" x14ac:dyDescent="0.25">
      <c r="A26" s="9">
        <v>24</v>
      </c>
      <c r="B26" s="74" t="s">
        <v>26</v>
      </c>
      <c r="C26" s="74"/>
      <c r="D26" s="74"/>
      <c r="E26" s="325"/>
      <c r="F26" s="326"/>
      <c r="G26" s="7">
        <f t="shared" si="2"/>
        <v>0</v>
      </c>
      <c r="H26" s="7"/>
      <c r="I26" s="54">
        <v>39000</v>
      </c>
      <c r="J26" s="74">
        <v>2.98</v>
      </c>
      <c r="K26" s="135"/>
    </row>
    <row r="27" spans="1:11" x14ac:dyDescent="0.25">
      <c r="A27" s="9">
        <v>25</v>
      </c>
      <c r="B27" s="74" t="s">
        <v>26</v>
      </c>
      <c r="C27" s="74"/>
      <c r="D27" s="74"/>
      <c r="E27" s="325"/>
      <c r="F27" s="326"/>
      <c r="G27" s="7">
        <f t="shared" si="2"/>
        <v>0</v>
      </c>
      <c r="H27" s="7"/>
      <c r="I27" s="54">
        <v>39000</v>
      </c>
      <c r="J27" s="74">
        <v>3.85</v>
      </c>
      <c r="K27" s="135"/>
    </row>
    <row r="28" spans="1:11" x14ac:dyDescent="0.25">
      <c r="A28" s="9">
        <v>28</v>
      </c>
      <c r="B28" s="74" t="s">
        <v>26</v>
      </c>
      <c r="C28" s="74"/>
      <c r="D28" s="74"/>
      <c r="E28" s="325"/>
      <c r="F28" s="333"/>
      <c r="G28" s="7">
        <f t="shared" si="2"/>
        <v>0</v>
      </c>
      <c r="H28" s="7"/>
      <c r="I28" s="54">
        <v>39000</v>
      </c>
      <c r="J28" s="74">
        <v>4.83</v>
      </c>
      <c r="K28" s="135"/>
    </row>
    <row r="29" spans="1:11" x14ac:dyDescent="0.25">
      <c r="A29" s="9">
        <v>32</v>
      </c>
      <c r="B29" s="74" t="s">
        <v>26</v>
      </c>
      <c r="C29" s="74"/>
      <c r="D29" s="74"/>
      <c r="E29" s="325"/>
      <c r="F29" s="333"/>
      <c r="G29" s="7">
        <f t="shared" si="2"/>
        <v>0</v>
      </c>
      <c r="H29" s="7"/>
      <c r="I29" s="54">
        <v>39000</v>
      </c>
      <c r="J29" s="74">
        <v>6.31</v>
      </c>
      <c r="K29" s="135"/>
    </row>
    <row r="30" spans="1:11" ht="15.75" thickBot="1" x14ac:dyDescent="0.3">
      <c r="A30" s="10">
        <v>36</v>
      </c>
      <c r="B30" s="77" t="s">
        <v>26</v>
      </c>
      <c r="C30" s="77"/>
      <c r="D30" s="77"/>
      <c r="E30" s="327"/>
      <c r="F30" s="328"/>
      <c r="G30" s="11">
        <f t="shared" si="2"/>
        <v>0</v>
      </c>
      <c r="H30" s="11"/>
      <c r="I30" s="136">
        <v>39000</v>
      </c>
      <c r="J30" s="77">
        <v>7.99</v>
      </c>
      <c r="K30" s="137"/>
    </row>
  </sheetData>
  <mergeCells count="30">
    <mergeCell ref="E1:F1"/>
    <mergeCell ref="E20:F20"/>
    <mergeCell ref="E21:F21"/>
    <mergeCell ref="E22:F22"/>
    <mergeCell ref="E23:F23"/>
    <mergeCell ref="E9:F9"/>
    <mergeCell ref="E10:F10"/>
    <mergeCell ref="E3:F3"/>
    <mergeCell ref="E4:F4"/>
    <mergeCell ref="E6:F6"/>
    <mergeCell ref="E11:F11"/>
    <mergeCell ref="E12:F12"/>
    <mergeCell ref="E13:F13"/>
    <mergeCell ref="E7:F7"/>
    <mergeCell ref="A2:K2"/>
    <mergeCell ref="E5:F5"/>
    <mergeCell ref="E8:F8"/>
    <mergeCell ref="A17:K17"/>
    <mergeCell ref="E27:F27"/>
    <mergeCell ref="E30:F30"/>
    <mergeCell ref="E14:F14"/>
    <mergeCell ref="E15:F15"/>
    <mergeCell ref="E16:F16"/>
    <mergeCell ref="E26:F26"/>
    <mergeCell ref="E25:F25"/>
    <mergeCell ref="E18:F18"/>
    <mergeCell ref="E19:F19"/>
    <mergeCell ref="E24:F24"/>
    <mergeCell ref="E28:F28"/>
    <mergeCell ref="E29:F29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42"/>
  <sheetViews>
    <sheetView workbookViewId="0">
      <pane ySplit="1" topLeftCell="A2" activePane="bottomLeft" state="frozen"/>
      <selection pane="bottomLeft" activeCell="E12" sqref="E12:F12"/>
    </sheetView>
  </sheetViews>
  <sheetFormatPr defaultRowHeight="15" x14ac:dyDescent="0.25"/>
  <cols>
    <col min="1" max="1" width="12" customWidth="1"/>
    <col min="2" max="2" width="10.5703125" customWidth="1"/>
  </cols>
  <sheetData>
    <row r="1" spans="1:11" ht="16.5" customHeight="1" thickBot="1" x14ac:dyDescent="0.3">
      <c r="A1" s="139" t="s">
        <v>157</v>
      </c>
      <c r="B1" s="20" t="s">
        <v>1</v>
      </c>
      <c r="C1" s="20" t="s">
        <v>156</v>
      </c>
      <c r="D1" s="20" t="s">
        <v>155</v>
      </c>
      <c r="E1" s="347" t="s">
        <v>154</v>
      </c>
      <c r="F1" s="348"/>
      <c r="G1" s="21" t="s">
        <v>3</v>
      </c>
      <c r="H1" s="21" t="s">
        <v>153</v>
      </c>
      <c r="I1" s="26" t="s">
        <v>4</v>
      </c>
      <c r="J1" s="140" t="s">
        <v>97</v>
      </c>
      <c r="K1" s="141" t="s">
        <v>133</v>
      </c>
    </row>
    <row r="2" spans="1:11" x14ac:dyDescent="0.25">
      <c r="A2" s="33">
        <v>5</v>
      </c>
      <c r="B2" s="84"/>
      <c r="C2" s="84"/>
      <c r="D2" s="84"/>
      <c r="E2" s="349"/>
      <c r="F2" s="350"/>
      <c r="G2" s="414"/>
      <c r="H2" s="34"/>
      <c r="I2" s="416"/>
      <c r="J2" s="84">
        <v>0.154</v>
      </c>
      <c r="K2" s="88"/>
    </row>
    <row r="3" spans="1:11" x14ac:dyDescent="0.25">
      <c r="A3" s="12">
        <v>5.5</v>
      </c>
      <c r="B3" s="75"/>
      <c r="C3" s="75"/>
      <c r="D3" s="75"/>
      <c r="E3" s="344"/>
      <c r="F3" s="345"/>
      <c r="G3" s="287"/>
      <c r="H3" s="4"/>
      <c r="I3" s="417"/>
      <c r="J3" s="75">
        <v>0.187</v>
      </c>
      <c r="K3" s="89"/>
    </row>
    <row r="4" spans="1:11" x14ac:dyDescent="0.25">
      <c r="A4" s="12">
        <v>6</v>
      </c>
      <c r="B4" s="75"/>
      <c r="C4" s="75"/>
      <c r="D4" s="75"/>
      <c r="E4" s="344"/>
      <c r="F4" s="345"/>
      <c r="G4" s="287"/>
      <c r="H4" s="4"/>
      <c r="I4" s="417"/>
      <c r="J4" s="75">
        <v>0.222</v>
      </c>
      <c r="K4" s="89"/>
    </row>
    <row r="5" spans="1:11" x14ac:dyDescent="0.25">
      <c r="A5" s="12">
        <v>6.3</v>
      </c>
      <c r="B5" s="75"/>
      <c r="C5" s="75"/>
      <c r="D5" s="75"/>
      <c r="E5" s="344"/>
      <c r="F5" s="345"/>
      <c r="G5" s="287"/>
      <c r="H5" s="4"/>
      <c r="I5" s="417"/>
      <c r="J5" s="75">
        <v>0.245</v>
      </c>
      <c r="K5" s="89"/>
    </row>
    <row r="6" spans="1:11" x14ac:dyDescent="0.25">
      <c r="A6" s="12">
        <v>6.5</v>
      </c>
      <c r="B6" s="75"/>
      <c r="C6" s="75"/>
      <c r="D6" s="75"/>
      <c r="E6" s="344"/>
      <c r="F6" s="345"/>
      <c r="G6" s="287"/>
      <c r="H6" s="4"/>
      <c r="I6" s="417"/>
      <c r="J6" s="75">
        <v>0.26100000000000001</v>
      </c>
      <c r="K6" s="138"/>
    </row>
    <row r="7" spans="1:11" x14ac:dyDescent="0.25">
      <c r="A7" s="12">
        <v>7</v>
      </c>
      <c r="B7" s="75"/>
      <c r="C7" s="75"/>
      <c r="D7" s="75"/>
      <c r="E7" s="344"/>
      <c r="F7" s="345"/>
      <c r="G7" s="287"/>
      <c r="H7" s="4"/>
      <c r="I7" s="417"/>
      <c r="J7" s="75">
        <v>0.30199999999999999</v>
      </c>
      <c r="K7" s="138"/>
    </row>
    <row r="8" spans="1:11" x14ac:dyDescent="0.25">
      <c r="A8" s="12">
        <v>8</v>
      </c>
      <c r="B8" s="75"/>
      <c r="C8" s="75"/>
      <c r="D8" s="75"/>
      <c r="E8" s="344"/>
      <c r="F8" s="345"/>
      <c r="G8" s="287"/>
      <c r="H8" s="4"/>
      <c r="I8" s="417"/>
      <c r="J8" s="75">
        <v>0.39500000000000002</v>
      </c>
      <c r="K8" s="138"/>
    </row>
    <row r="9" spans="1:11" x14ac:dyDescent="0.25">
      <c r="A9" s="12">
        <v>9</v>
      </c>
      <c r="B9" s="75"/>
      <c r="C9" s="75"/>
      <c r="D9" s="75"/>
      <c r="E9" s="344"/>
      <c r="F9" s="345"/>
      <c r="G9" s="287"/>
      <c r="H9" s="4"/>
      <c r="I9" s="417"/>
      <c r="J9" s="75">
        <v>0.499</v>
      </c>
      <c r="K9" s="138"/>
    </row>
    <row r="10" spans="1:11" x14ac:dyDescent="0.25">
      <c r="A10" s="12">
        <v>10</v>
      </c>
      <c r="B10" s="75"/>
      <c r="C10" s="75"/>
      <c r="D10" s="75"/>
      <c r="E10" s="344"/>
      <c r="F10" s="346"/>
      <c r="G10" s="287"/>
      <c r="H10" s="4"/>
      <c r="I10" s="417"/>
      <c r="J10" s="75">
        <v>0.61699999999999999</v>
      </c>
      <c r="K10" s="138"/>
    </row>
    <row r="11" spans="1:11" x14ac:dyDescent="0.25">
      <c r="A11" s="12">
        <v>10</v>
      </c>
      <c r="B11" s="75"/>
      <c r="C11" s="75"/>
      <c r="D11" s="75"/>
      <c r="E11" s="344"/>
      <c r="F11" s="346"/>
      <c r="G11" s="287"/>
      <c r="H11" s="4"/>
      <c r="I11" s="417"/>
      <c r="J11" s="75">
        <v>0.61699999999999999</v>
      </c>
      <c r="K11" s="138"/>
    </row>
    <row r="12" spans="1:11" x14ac:dyDescent="0.25">
      <c r="A12" s="12">
        <v>11</v>
      </c>
      <c r="B12" s="75"/>
      <c r="C12" s="75"/>
      <c r="D12" s="75"/>
      <c r="E12" s="344"/>
      <c r="F12" s="345"/>
      <c r="G12" s="287"/>
      <c r="H12" s="4"/>
      <c r="I12" s="417"/>
      <c r="J12" s="75">
        <v>0.746</v>
      </c>
      <c r="K12" s="138"/>
    </row>
    <row r="13" spans="1:11" x14ac:dyDescent="0.25">
      <c r="A13" s="12">
        <v>12</v>
      </c>
      <c r="B13" s="75" t="s">
        <v>6</v>
      </c>
      <c r="C13" s="75" t="s">
        <v>49</v>
      </c>
      <c r="D13" s="75" t="s">
        <v>192</v>
      </c>
      <c r="E13" s="344">
        <v>6000</v>
      </c>
      <c r="F13" s="346"/>
      <c r="G13" s="287">
        <f>(J13*K13)/1000</f>
        <v>21.200112000000001</v>
      </c>
      <c r="H13" s="4"/>
      <c r="I13" s="417">
        <v>39000</v>
      </c>
      <c r="J13" s="75">
        <v>0.88800000000000001</v>
      </c>
      <c r="K13" s="251">
        <f>3979*6</f>
        <v>23874</v>
      </c>
    </row>
    <row r="14" spans="1:11" x14ac:dyDescent="0.25">
      <c r="A14" s="12">
        <v>12</v>
      </c>
      <c r="B14" s="75"/>
      <c r="C14" s="75"/>
      <c r="D14" s="75"/>
      <c r="E14" s="344"/>
      <c r="F14" s="346"/>
      <c r="G14" s="287"/>
      <c r="H14" s="4"/>
      <c r="I14" s="417"/>
      <c r="J14" s="75">
        <v>0.88800000000000001</v>
      </c>
      <c r="K14" s="138"/>
    </row>
    <row r="15" spans="1:11" x14ac:dyDescent="0.25">
      <c r="A15" s="12">
        <v>12</v>
      </c>
      <c r="B15" s="75"/>
      <c r="C15" s="75"/>
      <c r="D15" s="75"/>
      <c r="E15" s="344"/>
      <c r="F15" s="346"/>
      <c r="G15" s="287"/>
      <c r="H15" s="4"/>
      <c r="I15" s="417"/>
      <c r="J15" s="75">
        <v>0.88800000000000001</v>
      </c>
      <c r="K15" s="138"/>
    </row>
    <row r="16" spans="1:11" x14ac:dyDescent="0.25">
      <c r="A16" s="12">
        <v>13</v>
      </c>
      <c r="B16" s="75"/>
      <c r="C16" s="75"/>
      <c r="D16" s="75"/>
      <c r="E16" s="344"/>
      <c r="F16" s="345"/>
      <c r="G16" s="287"/>
      <c r="H16" s="4"/>
      <c r="I16" s="417"/>
      <c r="J16" s="75">
        <v>1.042</v>
      </c>
      <c r="K16" s="138"/>
    </row>
    <row r="17" spans="1:11" x14ac:dyDescent="0.25">
      <c r="A17" s="12">
        <v>14</v>
      </c>
      <c r="B17" s="75"/>
      <c r="C17" s="75"/>
      <c r="D17" s="75"/>
      <c r="E17" s="344"/>
      <c r="F17" s="345"/>
      <c r="G17" s="287"/>
      <c r="H17" s="4"/>
      <c r="I17" s="417"/>
      <c r="J17" s="75">
        <v>1.208</v>
      </c>
      <c r="K17" s="138"/>
    </row>
    <row r="18" spans="1:11" x14ac:dyDescent="0.25">
      <c r="A18" s="12">
        <v>15</v>
      </c>
      <c r="B18" s="75"/>
      <c r="C18" s="75"/>
      <c r="D18" s="75"/>
      <c r="E18" s="344"/>
      <c r="F18" s="345"/>
      <c r="G18" s="287"/>
      <c r="H18" s="4"/>
      <c r="I18" s="417"/>
      <c r="J18" s="75">
        <v>1.387</v>
      </c>
      <c r="K18" s="138"/>
    </row>
    <row r="19" spans="1:11" x14ac:dyDescent="0.25">
      <c r="A19" s="12">
        <v>16</v>
      </c>
      <c r="B19" s="75"/>
      <c r="C19" s="75"/>
      <c r="D19" s="75"/>
      <c r="E19" s="344"/>
      <c r="F19" s="346"/>
      <c r="G19" s="287"/>
      <c r="H19" s="4"/>
      <c r="I19" s="417"/>
      <c r="J19" s="75">
        <v>1.5780000000000001</v>
      </c>
      <c r="K19" s="138"/>
    </row>
    <row r="20" spans="1:11" x14ac:dyDescent="0.25">
      <c r="A20" s="12">
        <v>17</v>
      </c>
      <c r="B20" s="75"/>
      <c r="C20" s="75"/>
      <c r="D20" s="75"/>
      <c r="E20" s="344"/>
      <c r="F20" s="345"/>
      <c r="G20" s="287"/>
      <c r="H20" s="4"/>
      <c r="I20" s="417"/>
      <c r="J20" s="75">
        <v>1.782</v>
      </c>
      <c r="K20" s="138"/>
    </row>
    <row r="21" spans="1:11" x14ac:dyDescent="0.25">
      <c r="A21" s="12">
        <v>18</v>
      </c>
      <c r="B21" s="75"/>
      <c r="C21" s="75"/>
      <c r="D21" s="75"/>
      <c r="E21" s="344"/>
      <c r="F21" s="346"/>
      <c r="G21" s="287"/>
      <c r="H21" s="4"/>
      <c r="I21" s="417"/>
      <c r="J21" s="75">
        <v>1.998</v>
      </c>
      <c r="K21" s="138"/>
    </row>
    <row r="22" spans="1:11" x14ac:dyDescent="0.25">
      <c r="A22" s="12">
        <v>19</v>
      </c>
      <c r="B22" s="75"/>
      <c r="C22" s="75"/>
      <c r="D22" s="75"/>
      <c r="E22" s="344"/>
      <c r="F22" s="345"/>
      <c r="G22" s="287"/>
      <c r="H22" s="4"/>
      <c r="I22" s="417"/>
      <c r="J22" s="75">
        <v>2.226</v>
      </c>
      <c r="K22" s="138"/>
    </row>
    <row r="23" spans="1:11" x14ac:dyDescent="0.25">
      <c r="A23" s="12">
        <v>20</v>
      </c>
      <c r="B23" s="75"/>
      <c r="C23" s="75"/>
      <c r="D23" s="75"/>
      <c r="E23" s="344"/>
      <c r="F23" s="346"/>
      <c r="G23" s="287"/>
      <c r="H23" s="4"/>
      <c r="I23" s="417"/>
      <c r="J23" s="75">
        <v>2.4660000000000002</v>
      </c>
      <c r="K23" s="138"/>
    </row>
    <row r="24" spans="1:11" x14ac:dyDescent="0.25">
      <c r="A24" s="12">
        <v>21</v>
      </c>
      <c r="B24" s="75"/>
      <c r="C24" s="75"/>
      <c r="D24" s="75"/>
      <c r="E24" s="344"/>
      <c r="F24" s="346"/>
      <c r="G24" s="287"/>
      <c r="H24" s="4"/>
      <c r="I24" s="417"/>
      <c r="J24" s="75">
        <v>2.7189999999999999</v>
      </c>
      <c r="K24" s="138"/>
    </row>
    <row r="25" spans="1:11" x14ac:dyDescent="0.25">
      <c r="A25" s="12">
        <v>22</v>
      </c>
      <c r="B25" s="75"/>
      <c r="C25" s="75"/>
      <c r="D25" s="75"/>
      <c r="E25" s="344"/>
      <c r="F25" s="345"/>
      <c r="G25" s="287"/>
      <c r="H25" s="4"/>
      <c r="I25" s="417"/>
      <c r="J25" s="75">
        <v>2.984</v>
      </c>
      <c r="K25" s="138"/>
    </row>
    <row r="26" spans="1:11" x14ac:dyDescent="0.25">
      <c r="A26" s="12">
        <v>23</v>
      </c>
      <c r="B26" s="75" t="s">
        <v>6</v>
      </c>
      <c r="C26" s="75"/>
      <c r="D26" s="75" t="s">
        <v>40</v>
      </c>
      <c r="E26" s="344">
        <v>6000</v>
      </c>
      <c r="F26" s="346"/>
      <c r="G26" s="287">
        <v>17.254999999999999</v>
      </c>
      <c r="H26" s="4"/>
      <c r="I26" s="417">
        <v>57000</v>
      </c>
      <c r="J26" s="75">
        <v>3.262</v>
      </c>
      <c r="K26" s="138"/>
    </row>
    <row r="27" spans="1:11" x14ac:dyDescent="0.25">
      <c r="A27" s="12">
        <v>24</v>
      </c>
      <c r="B27" s="75"/>
      <c r="C27" s="75"/>
      <c r="D27" s="75"/>
      <c r="E27" s="344"/>
      <c r="F27" s="345"/>
      <c r="G27" s="287"/>
      <c r="H27" s="4"/>
      <c r="I27" s="417"/>
      <c r="J27" s="75">
        <v>3.5510000000000002</v>
      </c>
      <c r="K27" s="138"/>
    </row>
    <row r="28" spans="1:11" x14ac:dyDescent="0.25">
      <c r="A28" s="12">
        <v>25</v>
      </c>
      <c r="B28" s="75"/>
      <c r="C28" s="75"/>
      <c r="D28" s="75"/>
      <c r="E28" s="344"/>
      <c r="F28" s="346"/>
      <c r="G28" s="287"/>
      <c r="H28" s="4"/>
      <c r="I28" s="417"/>
      <c r="J28" s="75">
        <v>3.8530000000000002</v>
      </c>
      <c r="K28" s="138"/>
    </row>
    <row r="29" spans="1:11" x14ac:dyDescent="0.25">
      <c r="A29" s="12">
        <v>25</v>
      </c>
      <c r="B29" s="75"/>
      <c r="C29" s="75"/>
      <c r="D29" s="75"/>
      <c r="E29" s="344"/>
      <c r="F29" s="346"/>
      <c r="G29" s="287"/>
      <c r="H29" s="4"/>
      <c r="I29" s="417"/>
      <c r="J29" s="75">
        <v>3.8530000000000002</v>
      </c>
      <c r="K29" s="138"/>
    </row>
    <row r="30" spans="1:11" x14ac:dyDescent="0.25">
      <c r="A30" s="12">
        <v>26</v>
      </c>
      <c r="B30" s="75"/>
      <c r="C30" s="75"/>
      <c r="D30" s="75"/>
      <c r="E30" s="344"/>
      <c r="F30" s="345"/>
      <c r="G30" s="287"/>
      <c r="H30" s="4"/>
      <c r="I30" s="417"/>
      <c r="J30" s="75">
        <v>4.1680000000000001</v>
      </c>
      <c r="K30" s="138"/>
    </row>
    <row r="31" spans="1:11" x14ac:dyDescent="0.25">
      <c r="A31" s="12">
        <v>27</v>
      </c>
      <c r="B31" s="75"/>
      <c r="C31" s="75"/>
      <c r="D31" s="75"/>
      <c r="E31" s="344"/>
      <c r="F31" s="345"/>
      <c r="G31" s="287"/>
      <c r="H31" s="4"/>
      <c r="I31" s="417"/>
      <c r="J31" s="75">
        <v>4.4950000000000001</v>
      </c>
      <c r="K31" s="138"/>
    </row>
    <row r="32" spans="1:11" x14ac:dyDescent="0.25">
      <c r="A32" s="12">
        <v>28</v>
      </c>
      <c r="B32" s="75"/>
      <c r="C32" s="75"/>
      <c r="D32" s="75"/>
      <c r="E32" s="344"/>
      <c r="F32" s="345"/>
      <c r="G32" s="287"/>
      <c r="H32" s="4"/>
      <c r="I32" s="417"/>
      <c r="J32" s="75">
        <v>4.8339999999999996</v>
      </c>
      <c r="K32" s="138"/>
    </row>
    <row r="33" spans="1:11" x14ac:dyDescent="0.25">
      <c r="A33" s="12">
        <v>29</v>
      </c>
      <c r="B33" s="75"/>
      <c r="C33" s="75"/>
      <c r="D33" s="75"/>
      <c r="E33" s="344"/>
      <c r="F33" s="345"/>
      <c r="G33" s="287"/>
      <c r="H33" s="4"/>
      <c r="I33" s="417"/>
      <c r="J33" s="75">
        <v>5.1849999999999996</v>
      </c>
      <c r="K33" s="138"/>
    </row>
    <row r="34" spans="1:11" x14ac:dyDescent="0.25">
      <c r="A34" s="12">
        <v>30</v>
      </c>
      <c r="B34" s="75"/>
      <c r="C34" s="75"/>
      <c r="D34" s="75"/>
      <c r="E34" s="344"/>
      <c r="F34" s="346"/>
      <c r="G34" s="287"/>
      <c r="H34" s="4"/>
      <c r="I34" s="417"/>
      <c r="J34" s="75">
        <v>5.5490000000000004</v>
      </c>
      <c r="K34" s="138"/>
    </row>
    <row r="35" spans="1:11" x14ac:dyDescent="0.25">
      <c r="A35" s="12">
        <v>30</v>
      </c>
      <c r="B35" s="75"/>
      <c r="C35" s="75"/>
      <c r="D35" s="75"/>
      <c r="E35" s="344"/>
      <c r="F35" s="346"/>
      <c r="G35" s="287"/>
      <c r="H35" s="4"/>
      <c r="I35" s="417"/>
      <c r="J35" s="75">
        <v>5.5490000000000004</v>
      </c>
      <c r="K35" s="138"/>
    </row>
    <row r="36" spans="1:11" x14ac:dyDescent="0.25">
      <c r="A36" s="12">
        <v>31</v>
      </c>
      <c r="B36" s="75"/>
      <c r="C36" s="75"/>
      <c r="D36" s="75"/>
      <c r="E36" s="344"/>
      <c r="F36" s="345"/>
      <c r="G36" s="287"/>
      <c r="H36" s="4"/>
      <c r="I36" s="417"/>
      <c r="J36" s="75">
        <v>5.9249999999999998</v>
      </c>
      <c r="K36" s="138"/>
    </row>
    <row r="37" spans="1:11" x14ac:dyDescent="0.25">
      <c r="A37" s="12">
        <v>32</v>
      </c>
      <c r="B37" s="75"/>
      <c r="C37" s="75"/>
      <c r="D37" s="75"/>
      <c r="E37" s="344"/>
      <c r="F37" s="346"/>
      <c r="G37" s="287"/>
      <c r="H37" s="4"/>
      <c r="I37" s="417"/>
      <c r="J37" s="75">
        <v>6.3129999999999997</v>
      </c>
      <c r="K37" s="138"/>
    </row>
    <row r="38" spans="1:11" x14ac:dyDescent="0.25">
      <c r="A38" s="12">
        <v>33</v>
      </c>
      <c r="B38" s="75"/>
      <c r="C38" s="75"/>
      <c r="D38" s="75"/>
      <c r="E38" s="344"/>
      <c r="F38" s="345"/>
      <c r="G38" s="287"/>
      <c r="H38" s="4"/>
      <c r="I38" s="417"/>
      <c r="J38" s="75">
        <v>6.7140000000000004</v>
      </c>
      <c r="K38" s="138"/>
    </row>
    <row r="39" spans="1:11" x14ac:dyDescent="0.25">
      <c r="A39" s="12">
        <v>34</v>
      </c>
      <c r="B39" s="75"/>
      <c r="C39" s="75"/>
      <c r="D39" s="75"/>
      <c r="E39" s="344"/>
      <c r="F39" s="345"/>
      <c r="G39" s="287"/>
      <c r="H39" s="4"/>
      <c r="I39" s="417"/>
      <c r="J39" s="75">
        <v>7.1269999999999998</v>
      </c>
      <c r="K39" s="138"/>
    </row>
    <row r="40" spans="1:11" x14ac:dyDescent="0.25">
      <c r="A40" s="12">
        <v>35</v>
      </c>
      <c r="B40" s="75"/>
      <c r="C40" s="75"/>
      <c r="D40" s="75"/>
      <c r="E40" s="344"/>
      <c r="F40" s="345"/>
      <c r="G40" s="287"/>
      <c r="H40" s="4"/>
      <c r="I40" s="417"/>
      <c r="J40" s="75">
        <v>7.5529999999999999</v>
      </c>
      <c r="K40" s="138"/>
    </row>
    <row r="41" spans="1:11" x14ac:dyDescent="0.25">
      <c r="A41" s="12">
        <v>36</v>
      </c>
      <c r="B41" s="75"/>
      <c r="C41" s="75"/>
      <c r="D41" s="75"/>
      <c r="E41" s="344"/>
      <c r="F41" s="346"/>
      <c r="G41" s="287"/>
      <c r="H41" s="4"/>
      <c r="I41" s="417"/>
      <c r="J41" s="75">
        <v>7.99</v>
      </c>
      <c r="K41" s="138"/>
    </row>
    <row r="42" spans="1:11" x14ac:dyDescent="0.25">
      <c r="A42" s="12">
        <v>36</v>
      </c>
      <c r="B42" s="75"/>
      <c r="C42" s="75"/>
      <c r="D42" s="75"/>
      <c r="E42" s="344"/>
      <c r="F42" s="346"/>
      <c r="G42" s="287"/>
      <c r="H42" s="4"/>
      <c r="I42" s="417"/>
      <c r="J42" s="75">
        <v>7.99</v>
      </c>
      <c r="K42" s="138"/>
    </row>
    <row r="43" spans="1:11" x14ac:dyDescent="0.25">
      <c r="A43" s="12">
        <v>36</v>
      </c>
      <c r="B43" s="75"/>
      <c r="C43" s="75"/>
      <c r="D43" s="75"/>
      <c r="E43" s="344"/>
      <c r="F43" s="346"/>
      <c r="G43" s="287"/>
      <c r="H43" s="4"/>
      <c r="I43" s="417"/>
      <c r="J43" s="75">
        <v>7.99</v>
      </c>
      <c r="K43" s="138"/>
    </row>
    <row r="44" spans="1:11" x14ac:dyDescent="0.25">
      <c r="A44" s="12">
        <v>37</v>
      </c>
      <c r="B44" s="75"/>
      <c r="C44" s="75"/>
      <c r="D44" s="75"/>
      <c r="E44" s="344"/>
      <c r="F44" s="345"/>
      <c r="G44" s="287"/>
      <c r="H44" s="4"/>
      <c r="I44" s="417"/>
      <c r="J44" s="75">
        <v>8.44</v>
      </c>
      <c r="K44" s="138"/>
    </row>
    <row r="45" spans="1:11" x14ac:dyDescent="0.25">
      <c r="A45" s="12">
        <v>38</v>
      </c>
      <c r="B45" s="75"/>
      <c r="C45" s="75"/>
      <c r="D45" s="75"/>
      <c r="E45" s="344"/>
      <c r="F45" s="345"/>
      <c r="G45" s="287"/>
      <c r="H45" s="4"/>
      <c r="I45" s="417"/>
      <c r="J45" s="75">
        <v>8.9030000000000005</v>
      </c>
      <c r="K45" s="138"/>
    </row>
    <row r="46" spans="1:11" x14ac:dyDescent="0.25">
      <c r="A46" s="12">
        <v>39</v>
      </c>
      <c r="B46" s="75"/>
      <c r="C46" s="75"/>
      <c r="D46" s="75"/>
      <c r="E46" s="344"/>
      <c r="F46" s="345"/>
      <c r="G46" s="287"/>
      <c r="H46" s="4"/>
      <c r="I46" s="417"/>
      <c r="J46" s="75">
        <v>9.3780000000000001</v>
      </c>
      <c r="K46" s="138"/>
    </row>
    <row r="47" spans="1:11" x14ac:dyDescent="0.25">
      <c r="A47" s="12">
        <v>40</v>
      </c>
      <c r="B47" s="75"/>
      <c r="C47" s="75"/>
      <c r="D47" s="75"/>
      <c r="E47" s="344"/>
      <c r="F47" s="346"/>
      <c r="G47" s="287"/>
      <c r="H47" s="4"/>
      <c r="I47" s="417"/>
      <c r="J47" s="75">
        <v>9.8650000000000002</v>
      </c>
      <c r="K47" s="138"/>
    </row>
    <row r="48" spans="1:11" x14ac:dyDescent="0.25">
      <c r="A48" s="12">
        <v>40</v>
      </c>
      <c r="B48" s="75"/>
      <c r="C48" s="75"/>
      <c r="D48" s="75"/>
      <c r="E48" s="344"/>
      <c r="F48" s="346"/>
      <c r="G48" s="287"/>
      <c r="H48" s="4"/>
      <c r="I48" s="417"/>
      <c r="J48" s="75">
        <v>9.8650000000000002</v>
      </c>
      <c r="K48" s="138"/>
    </row>
    <row r="49" spans="1:11" x14ac:dyDescent="0.25">
      <c r="A49" s="12">
        <v>40</v>
      </c>
      <c r="B49" s="75"/>
      <c r="C49" s="75"/>
      <c r="D49" s="75"/>
      <c r="E49" s="344"/>
      <c r="F49" s="346"/>
      <c r="G49" s="287"/>
      <c r="H49" s="4"/>
      <c r="I49" s="417"/>
      <c r="J49" s="75">
        <v>9.8650000000000002</v>
      </c>
      <c r="K49" s="138"/>
    </row>
    <row r="50" spans="1:11" x14ac:dyDescent="0.25">
      <c r="A50" s="12">
        <v>40</v>
      </c>
      <c r="B50" s="75"/>
      <c r="C50" s="75"/>
      <c r="D50" s="75"/>
      <c r="E50" s="344"/>
      <c r="F50" s="346"/>
      <c r="G50" s="287"/>
      <c r="H50" s="4"/>
      <c r="I50" s="417"/>
      <c r="J50" s="75">
        <v>9.8650000000000002</v>
      </c>
      <c r="K50" s="138"/>
    </row>
    <row r="51" spans="1:11" x14ac:dyDescent="0.25">
      <c r="A51" s="12">
        <v>40</v>
      </c>
      <c r="B51" s="75"/>
      <c r="C51" s="75"/>
      <c r="D51" s="75"/>
      <c r="E51" s="344"/>
      <c r="F51" s="346"/>
      <c r="G51" s="287"/>
      <c r="H51" s="4"/>
      <c r="I51" s="417"/>
      <c r="J51" s="75">
        <v>9.8650000000000002</v>
      </c>
      <c r="K51" s="138"/>
    </row>
    <row r="52" spans="1:11" x14ac:dyDescent="0.25">
      <c r="A52" s="12">
        <v>41</v>
      </c>
      <c r="B52" s="75"/>
      <c r="C52" s="75"/>
      <c r="D52" s="75"/>
      <c r="E52" s="344"/>
      <c r="F52" s="345"/>
      <c r="G52" s="287"/>
      <c r="H52" s="4"/>
      <c r="I52" s="417"/>
      <c r="J52" s="75">
        <v>10.364000000000001</v>
      </c>
      <c r="K52" s="138"/>
    </row>
    <row r="53" spans="1:11" x14ac:dyDescent="0.25">
      <c r="A53" s="12">
        <v>42</v>
      </c>
      <c r="B53" s="75"/>
      <c r="C53" s="75"/>
      <c r="D53" s="75"/>
      <c r="E53" s="344"/>
      <c r="F53" s="345"/>
      <c r="G53" s="287"/>
      <c r="H53" s="4"/>
      <c r="I53" s="417"/>
      <c r="J53" s="75">
        <v>10.875999999999999</v>
      </c>
      <c r="K53" s="138"/>
    </row>
    <row r="54" spans="1:11" x14ac:dyDescent="0.25">
      <c r="A54" s="12">
        <v>43</v>
      </c>
      <c r="B54" s="75"/>
      <c r="C54" s="75"/>
      <c r="D54" s="75"/>
      <c r="E54" s="344"/>
      <c r="F54" s="345"/>
      <c r="G54" s="287"/>
      <c r="H54" s="4"/>
      <c r="I54" s="417"/>
      <c r="J54" s="75">
        <v>11.4</v>
      </c>
      <c r="K54" s="138"/>
    </row>
    <row r="55" spans="1:11" x14ac:dyDescent="0.25">
      <c r="A55" s="12">
        <v>44</v>
      </c>
      <c r="B55" s="75"/>
      <c r="C55" s="75"/>
      <c r="D55" s="75"/>
      <c r="E55" s="344"/>
      <c r="F55" s="345"/>
      <c r="G55" s="287"/>
      <c r="H55" s="4"/>
      <c r="I55" s="417"/>
      <c r="J55" s="75">
        <v>11.936</v>
      </c>
      <c r="K55" s="138"/>
    </row>
    <row r="56" spans="1:11" x14ac:dyDescent="0.25">
      <c r="A56" s="12">
        <v>45</v>
      </c>
      <c r="B56" s="75"/>
      <c r="C56" s="75"/>
      <c r="D56" s="75"/>
      <c r="E56" s="344"/>
      <c r="F56" s="346"/>
      <c r="G56" s="287"/>
      <c r="H56" s="4"/>
      <c r="I56" s="417"/>
      <c r="J56" s="75">
        <v>12.484999999999999</v>
      </c>
      <c r="K56" s="138"/>
    </row>
    <row r="57" spans="1:11" x14ac:dyDescent="0.25">
      <c r="A57" s="12">
        <v>46</v>
      </c>
      <c r="B57" s="75"/>
      <c r="C57" s="75"/>
      <c r="D57" s="75"/>
      <c r="E57" s="344"/>
      <c r="F57" s="345"/>
      <c r="G57" s="287"/>
      <c r="H57" s="4"/>
      <c r="I57" s="417"/>
      <c r="J57" s="75">
        <v>13.045999999999999</v>
      </c>
      <c r="K57" s="138"/>
    </row>
    <row r="58" spans="1:11" x14ac:dyDescent="0.25">
      <c r="A58" s="12">
        <v>47</v>
      </c>
      <c r="B58" s="75"/>
      <c r="C58" s="75"/>
      <c r="D58" s="75"/>
      <c r="E58" s="344"/>
      <c r="F58" s="345"/>
      <c r="G58" s="287"/>
      <c r="H58" s="4"/>
      <c r="I58" s="417"/>
      <c r="J58" s="75">
        <v>13.619</v>
      </c>
      <c r="K58" s="138"/>
    </row>
    <row r="59" spans="1:11" x14ac:dyDescent="0.25">
      <c r="A59" s="12">
        <v>48</v>
      </c>
      <c r="B59" s="75"/>
      <c r="C59" s="75"/>
      <c r="D59" s="75"/>
      <c r="E59" s="344"/>
      <c r="F59" s="345"/>
      <c r="G59" s="287"/>
      <c r="H59" s="4"/>
      <c r="I59" s="417"/>
      <c r="J59" s="75">
        <v>14.205</v>
      </c>
      <c r="K59" s="138"/>
    </row>
    <row r="60" spans="1:11" x14ac:dyDescent="0.25">
      <c r="A60" s="12">
        <v>50</v>
      </c>
      <c r="B60" s="75"/>
      <c r="C60" s="75"/>
      <c r="D60" s="75"/>
      <c r="E60" s="344"/>
      <c r="F60" s="346"/>
      <c r="G60" s="287"/>
      <c r="H60" s="4"/>
      <c r="I60" s="417"/>
      <c r="J60" s="75">
        <v>15.413</v>
      </c>
      <c r="K60" s="138"/>
    </row>
    <row r="61" spans="1:11" x14ac:dyDescent="0.25">
      <c r="A61" s="12">
        <v>50</v>
      </c>
      <c r="B61" s="75"/>
      <c r="C61" s="75"/>
      <c r="D61" s="75"/>
      <c r="E61" s="344"/>
      <c r="F61" s="346"/>
      <c r="G61" s="287"/>
      <c r="H61" s="4"/>
      <c r="I61" s="417"/>
      <c r="J61" s="75">
        <v>15.413</v>
      </c>
      <c r="K61" s="138"/>
    </row>
    <row r="62" spans="1:11" x14ac:dyDescent="0.25">
      <c r="A62" s="12">
        <v>50</v>
      </c>
      <c r="B62" s="75"/>
      <c r="C62" s="75"/>
      <c r="D62" s="75"/>
      <c r="E62" s="344"/>
      <c r="F62" s="346"/>
      <c r="G62" s="287"/>
      <c r="H62" s="4"/>
      <c r="I62" s="417"/>
      <c r="J62" s="75">
        <v>15.413</v>
      </c>
      <c r="K62" s="138"/>
    </row>
    <row r="63" spans="1:11" x14ac:dyDescent="0.25">
      <c r="A63" s="12">
        <v>50</v>
      </c>
      <c r="B63" s="75"/>
      <c r="C63" s="75"/>
      <c r="D63" s="75"/>
      <c r="E63" s="344"/>
      <c r="F63" s="346"/>
      <c r="G63" s="287"/>
      <c r="H63" s="4"/>
      <c r="I63" s="417"/>
      <c r="J63" s="75">
        <v>15.413</v>
      </c>
      <c r="K63" s="138"/>
    </row>
    <row r="64" spans="1:11" x14ac:dyDescent="0.25">
      <c r="A64" s="12">
        <v>52</v>
      </c>
      <c r="B64" s="75"/>
      <c r="C64" s="75"/>
      <c r="D64" s="75"/>
      <c r="E64" s="344"/>
      <c r="F64" s="345"/>
      <c r="G64" s="287"/>
      <c r="H64" s="4"/>
      <c r="I64" s="417"/>
      <c r="J64" s="75">
        <v>16.670999999999999</v>
      </c>
      <c r="K64" s="138"/>
    </row>
    <row r="65" spans="1:11" x14ac:dyDescent="0.25">
      <c r="A65" s="12">
        <v>53</v>
      </c>
      <c r="B65" s="75"/>
      <c r="C65" s="75"/>
      <c r="D65" s="75"/>
      <c r="E65" s="344"/>
      <c r="F65" s="345"/>
      <c r="G65" s="287"/>
      <c r="H65" s="4"/>
      <c r="I65" s="417"/>
      <c r="J65" s="75">
        <v>17.318999999999999</v>
      </c>
      <c r="K65" s="138"/>
    </row>
    <row r="66" spans="1:11" x14ac:dyDescent="0.25">
      <c r="A66" s="12">
        <v>54</v>
      </c>
      <c r="B66" s="75"/>
      <c r="C66" s="75"/>
      <c r="D66" s="75"/>
      <c r="E66" s="344"/>
      <c r="F66" s="345"/>
      <c r="G66" s="287"/>
      <c r="H66" s="4"/>
      <c r="I66" s="417"/>
      <c r="J66" s="75">
        <v>17.978000000000002</v>
      </c>
      <c r="K66" s="138"/>
    </row>
    <row r="67" spans="1:11" x14ac:dyDescent="0.25">
      <c r="A67" s="12">
        <v>55</v>
      </c>
      <c r="B67" s="75"/>
      <c r="C67" s="75"/>
      <c r="D67" s="75"/>
      <c r="E67" s="344"/>
      <c r="F67" s="345"/>
      <c r="G67" s="287"/>
      <c r="H67" s="4"/>
      <c r="I67" s="417"/>
      <c r="J67" s="75">
        <v>18.649999999999999</v>
      </c>
      <c r="K67" s="138"/>
    </row>
    <row r="68" spans="1:11" x14ac:dyDescent="0.25">
      <c r="A68" s="12">
        <v>56</v>
      </c>
      <c r="B68" s="75"/>
      <c r="C68" s="75"/>
      <c r="D68" s="75"/>
      <c r="E68" s="344"/>
      <c r="F68" s="346"/>
      <c r="G68" s="287"/>
      <c r="H68" s="4"/>
      <c r="I68" s="417"/>
      <c r="J68" s="75">
        <v>19.335000000000001</v>
      </c>
      <c r="K68" s="138"/>
    </row>
    <row r="69" spans="1:11" x14ac:dyDescent="0.25">
      <c r="A69" s="12">
        <v>58</v>
      </c>
      <c r="B69" s="75"/>
      <c r="C69" s="75"/>
      <c r="D69" s="75"/>
      <c r="E69" s="344"/>
      <c r="F69" s="345"/>
      <c r="G69" s="287"/>
      <c r="H69" s="4"/>
      <c r="I69" s="417"/>
      <c r="J69" s="75">
        <v>20.74</v>
      </c>
      <c r="K69" s="138"/>
    </row>
    <row r="70" spans="1:11" x14ac:dyDescent="0.25">
      <c r="A70" s="12">
        <v>60</v>
      </c>
      <c r="B70" s="75"/>
      <c r="C70" s="75"/>
      <c r="D70" s="75"/>
      <c r="E70" s="344"/>
      <c r="F70" s="346"/>
      <c r="G70" s="287"/>
      <c r="H70" s="4"/>
      <c r="I70" s="417"/>
      <c r="J70" s="75">
        <v>22.195</v>
      </c>
      <c r="K70" s="138"/>
    </row>
    <row r="71" spans="1:11" x14ac:dyDescent="0.25">
      <c r="A71" s="12">
        <v>62</v>
      </c>
      <c r="B71" s="75"/>
      <c r="C71" s="75"/>
      <c r="D71" s="75"/>
      <c r="E71" s="344"/>
      <c r="F71" s="345"/>
      <c r="G71" s="287"/>
      <c r="H71" s="4"/>
      <c r="I71" s="417"/>
      <c r="J71" s="75">
        <v>23.7</v>
      </c>
      <c r="K71" s="138"/>
    </row>
    <row r="72" spans="1:11" x14ac:dyDescent="0.25">
      <c r="A72" s="12">
        <v>63</v>
      </c>
      <c r="B72" s="75"/>
      <c r="C72" s="75"/>
      <c r="D72" s="75"/>
      <c r="E72" s="344"/>
      <c r="F72" s="345"/>
      <c r="G72" s="287"/>
      <c r="H72" s="4"/>
      <c r="I72" s="417"/>
      <c r="J72" s="75">
        <v>24.47</v>
      </c>
      <c r="K72" s="138"/>
    </row>
    <row r="73" spans="1:11" x14ac:dyDescent="0.25">
      <c r="A73" s="12">
        <v>65</v>
      </c>
      <c r="B73" s="75"/>
      <c r="C73" s="75"/>
      <c r="D73" s="75"/>
      <c r="E73" s="344"/>
      <c r="F73" s="346"/>
      <c r="G73" s="287"/>
      <c r="H73" s="4"/>
      <c r="I73" s="417"/>
      <c r="J73" s="75">
        <v>26.048999999999999</v>
      </c>
      <c r="K73" s="138"/>
    </row>
    <row r="74" spans="1:11" x14ac:dyDescent="0.25">
      <c r="A74" s="12">
        <v>67</v>
      </c>
      <c r="B74" s="75"/>
      <c r="C74" s="75"/>
      <c r="D74" s="75"/>
      <c r="E74" s="344"/>
      <c r="F74" s="345"/>
      <c r="G74" s="287"/>
      <c r="H74" s="4"/>
      <c r="I74" s="417"/>
      <c r="J74" s="75">
        <v>27.675999999999998</v>
      </c>
      <c r="K74" s="138"/>
    </row>
    <row r="75" spans="1:11" x14ac:dyDescent="0.25">
      <c r="A75" s="12">
        <v>68</v>
      </c>
      <c r="B75" s="75"/>
      <c r="C75" s="75"/>
      <c r="D75" s="75"/>
      <c r="E75" s="344"/>
      <c r="F75" s="345"/>
      <c r="G75" s="287"/>
      <c r="H75" s="4"/>
      <c r="I75" s="417"/>
      <c r="J75" s="75">
        <v>28.509</v>
      </c>
      <c r="K75" s="138"/>
    </row>
    <row r="76" spans="1:11" x14ac:dyDescent="0.25">
      <c r="A76" s="12">
        <v>70</v>
      </c>
      <c r="B76" s="75" t="s">
        <v>6</v>
      </c>
      <c r="C76" s="75"/>
      <c r="D76" s="75" t="s">
        <v>7</v>
      </c>
      <c r="E76" s="344">
        <v>6000</v>
      </c>
      <c r="F76" s="346"/>
      <c r="G76" s="287">
        <v>6.2320000000000002</v>
      </c>
      <c r="H76" s="4"/>
      <c r="I76" s="417">
        <v>45000</v>
      </c>
      <c r="J76" s="75">
        <v>30.21</v>
      </c>
      <c r="K76" s="138"/>
    </row>
    <row r="77" spans="1:11" x14ac:dyDescent="0.25">
      <c r="A77" s="12">
        <v>70</v>
      </c>
      <c r="B77" s="75" t="s">
        <v>6</v>
      </c>
      <c r="C77" s="75"/>
      <c r="D77" s="75" t="s">
        <v>41</v>
      </c>
      <c r="E77" s="344">
        <v>6000</v>
      </c>
      <c r="F77" s="346"/>
      <c r="G77" s="287">
        <v>8.52</v>
      </c>
      <c r="H77" s="4"/>
      <c r="I77" s="417">
        <v>45000</v>
      </c>
      <c r="J77" s="75">
        <v>30.21</v>
      </c>
      <c r="K77" s="138"/>
    </row>
    <row r="78" spans="1:11" x14ac:dyDescent="0.25">
      <c r="A78" s="12">
        <v>72</v>
      </c>
      <c r="B78" s="75"/>
      <c r="C78" s="75"/>
      <c r="D78" s="75"/>
      <c r="E78" s="344"/>
      <c r="F78" s="345"/>
      <c r="G78" s="287"/>
      <c r="H78" s="4"/>
      <c r="I78" s="417"/>
      <c r="J78" s="75">
        <v>31.960999999999999</v>
      </c>
      <c r="K78" s="138"/>
    </row>
    <row r="79" spans="1:11" x14ac:dyDescent="0.25">
      <c r="A79" s="12">
        <v>73</v>
      </c>
      <c r="B79" s="75"/>
      <c r="C79" s="75"/>
      <c r="D79" s="75"/>
      <c r="E79" s="344"/>
      <c r="F79" s="345"/>
      <c r="G79" s="287"/>
      <c r="H79" s="4"/>
      <c r="I79" s="417"/>
      <c r="J79" s="75">
        <v>32.854999999999997</v>
      </c>
      <c r="K79" s="138"/>
    </row>
    <row r="80" spans="1:11" x14ac:dyDescent="0.25">
      <c r="A80" s="12">
        <v>75</v>
      </c>
      <c r="B80" s="75"/>
      <c r="C80" s="75"/>
      <c r="D80" s="75"/>
      <c r="E80" s="344"/>
      <c r="F80" s="346"/>
      <c r="G80" s="287"/>
      <c r="H80" s="4"/>
      <c r="I80" s="417"/>
      <c r="J80" s="75">
        <v>34.68</v>
      </c>
      <c r="K80" s="138"/>
    </row>
    <row r="81" spans="1:11" x14ac:dyDescent="0.25">
      <c r="A81" s="12">
        <v>78</v>
      </c>
      <c r="B81" s="75"/>
      <c r="C81" s="75"/>
      <c r="D81" s="75"/>
      <c r="E81" s="344"/>
      <c r="F81" s="345"/>
      <c r="G81" s="287"/>
      <c r="H81" s="4"/>
      <c r="I81" s="417"/>
      <c r="J81" s="75">
        <v>37.51</v>
      </c>
      <c r="K81" s="138"/>
    </row>
    <row r="82" spans="1:11" x14ac:dyDescent="0.25">
      <c r="A82" s="12">
        <v>80</v>
      </c>
      <c r="B82" s="75"/>
      <c r="C82" s="75"/>
      <c r="D82" s="75"/>
      <c r="E82" s="344"/>
      <c r="F82" s="346"/>
      <c r="G82" s="287"/>
      <c r="H82" s="4"/>
      <c r="I82" s="417"/>
      <c r="J82" s="75">
        <v>39.457999999999998</v>
      </c>
      <c r="K82" s="138"/>
    </row>
    <row r="83" spans="1:11" x14ac:dyDescent="0.25">
      <c r="A83" s="12">
        <v>80</v>
      </c>
      <c r="B83" s="75"/>
      <c r="C83" s="75"/>
      <c r="D83" s="75"/>
      <c r="E83" s="344"/>
      <c r="F83" s="346"/>
      <c r="G83" s="287"/>
      <c r="H83" s="4"/>
      <c r="I83" s="417"/>
      <c r="J83" s="75">
        <v>39.457999999999998</v>
      </c>
      <c r="K83" s="138"/>
    </row>
    <row r="84" spans="1:11" x14ac:dyDescent="0.25">
      <c r="A84" s="12">
        <v>80</v>
      </c>
      <c r="B84" s="75"/>
      <c r="C84" s="75"/>
      <c r="D84" s="75"/>
      <c r="E84" s="344"/>
      <c r="F84" s="346"/>
      <c r="G84" s="287"/>
      <c r="H84" s="4"/>
      <c r="I84" s="417"/>
      <c r="J84" s="75">
        <v>39.457999999999998</v>
      </c>
      <c r="K84" s="138"/>
    </row>
    <row r="85" spans="1:11" x14ac:dyDescent="0.25">
      <c r="A85" s="12">
        <v>82</v>
      </c>
      <c r="B85" s="75"/>
      <c r="C85" s="75"/>
      <c r="D85" s="75"/>
      <c r="E85" s="344"/>
      <c r="F85" s="345"/>
      <c r="G85" s="287"/>
      <c r="H85" s="4"/>
      <c r="I85" s="417"/>
      <c r="J85" s="75">
        <v>41.456000000000003</v>
      </c>
      <c r="K85" s="138"/>
    </row>
    <row r="86" spans="1:11" x14ac:dyDescent="0.25">
      <c r="A86" s="12">
        <v>85</v>
      </c>
      <c r="B86" s="75"/>
      <c r="C86" s="75"/>
      <c r="D86" s="75"/>
      <c r="E86" s="344"/>
      <c r="F86" s="346"/>
      <c r="G86" s="287"/>
      <c r="H86" s="4"/>
      <c r="I86" s="417"/>
      <c r="J86" s="75">
        <v>44.545000000000002</v>
      </c>
      <c r="K86" s="138"/>
    </row>
    <row r="87" spans="1:11" x14ac:dyDescent="0.25">
      <c r="A87" s="12">
        <v>87</v>
      </c>
      <c r="B87" s="75"/>
      <c r="C87" s="75"/>
      <c r="D87" s="75"/>
      <c r="E87" s="344"/>
      <c r="F87" s="345"/>
      <c r="G87" s="287"/>
      <c r="H87" s="4"/>
      <c r="I87" s="417"/>
      <c r="J87" s="75">
        <v>46.665999999999997</v>
      </c>
      <c r="K87" s="138"/>
    </row>
    <row r="88" spans="1:11" x14ac:dyDescent="0.25">
      <c r="A88" s="12">
        <v>90</v>
      </c>
      <c r="B88" s="75"/>
      <c r="C88" s="75"/>
      <c r="D88" s="75"/>
      <c r="E88" s="344"/>
      <c r="F88" s="346"/>
      <c r="G88" s="287"/>
      <c r="H88" s="4"/>
      <c r="I88" s="417"/>
      <c r="J88" s="75">
        <v>49.94</v>
      </c>
      <c r="K88" s="138"/>
    </row>
    <row r="89" spans="1:11" x14ac:dyDescent="0.25">
      <c r="A89" s="12">
        <v>90</v>
      </c>
      <c r="B89" s="75" t="s">
        <v>6</v>
      </c>
      <c r="C89" s="75"/>
      <c r="D89" s="75" t="s">
        <v>42</v>
      </c>
      <c r="E89" s="344">
        <v>6000</v>
      </c>
      <c r="F89" s="346"/>
      <c r="G89" s="287">
        <v>6.65</v>
      </c>
      <c r="H89" s="4"/>
      <c r="I89" s="417">
        <v>45000</v>
      </c>
      <c r="J89" s="75">
        <v>49.94</v>
      </c>
      <c r="K89" s="138"/>
    </row>
    <row r="90" spans="1:11" x14ac:dyDescent="0.25">
      <c r="A90" s="12">
        <v>90</v>
      </c>
      <c r="B90" s="75" t="s">
        <v>6</v>
      </c>
      <c r="C90" s="75"/>
      <c r="D90" s="75">
        <v>20</v>
      </c>
      <c r="E90" s="344"/>
      <c r="F90" s="346"/>
      <c r="G90" s="287">
        <v>0.34599999999999997</v>
      </c>
      <c r="H90" s="4"/>
      <c r="I90" s="417">
        <v>39000</v>
      </c>
      <c r="J90" s="75">
        <v>49.94</v>
      </c>
      <c r="K90" s="138"/>
    </row>
    <row r="91" spans="1:11" x14ac:dyDescent="0.25">
      <c r="A91" s="12">
        <v>92</v>
      </c>
      <c r="B91" s="75"/>
      <c r="C91" s="75"/>
      <c r="D91" s="75"/>
      <c r="E91" s="344"/>
      <c r="F91" s="345"/>
      <c r="G91" s="287"/>
      <c r="H91" s="4"/>
      <c r="I91" s="417"/>
      <c r="J91" s="75">
        <v>52.183999999999997</v>
      </c>
      <c r="K91" s="138"/>
    </row>
    <row r="92" spans="1:11" x14ac:dyDescent="0.25">
      <c r="A92" s="12">
        <v>95</v>
      </c>
      <c r="B92" s="75"/>
      <c r="C92" s="75"/>
      <c r="D92" s="75"/>
      <c r="E92" s="344"/>
      <c r="F92" s="345"/>
      <c r="G92" s="287"/>
      <c r="H92" s="4"/>
      <c r="I92" s="417"/>
      <c r="J92" s="75">
        <v>55.643000000000001</v>
      </c>
      <c r="K92" s="138"/>
    </row>
    <row r="93" spans="1:11" x14ac:dyDescent="0.25">
      <c r="A93" s="12">
        <v>97</v>
      </c>
      <c r="B93" s="75"/>
      <c r="C93" s="75"/>
      <c r="D93" s="75"/>
      <c r="E93" s="344"/>
      <c r="F93" s="345"/>
      <c r="G93" s="287"/>
      <c r="H93" s="4"/>
      <c r="I93" s="417"/>
      <c r="J93" s="75">
        <v>58.01</v>
      </c>
      <c r="K93" s="138"/>
    </row>
    <row r="94" spans="1:11" x14ac:dyDescent="0.25">
      <c r="A94" s="12">
        <v>100</v>
      </c>
      <c r="B94" s="75"/>
      <c r="C94" s="75"/>
      <c r="D94" s="75"/>
      <c r="E94" s="344"/>
      <c r="F94" s="346"/>
      <c r="G94" s="287"/>
      <c r="H94" s="4"/>
      <c r="I94" s="417"/>
      <c r="J94" s="75">
        <v>61.654000000000003</v>
      </c>
      <c r="K94" s="138"/>
    </row>
    <row r="95" spans="1:11" x14ac:dyDescent="0.25">
      <c r="A95" s="12">
        <v>100</v>
      </c>
      <c r="B95" s="75"/>
      <c r="C95" s="75"/>
      <c r="D95" s="75"/>
      <c r="E95" s="344"/>
      <c r="F95" s="346"/>
      <c r="G95" s="287"/>
      <c r="H95" s="4"/>
      <c r="I95" s="417"/>
      <c r="J95" s="75">
        <v>61.654000000000003</v>
      </c>
      <c r="K95" s="138"/>
    </row>
    <row r="96" spans="1:11" x14ac:dyDescent="0.25">
      <c r="A96" s="12">
        <v>100</v>
      </c>
      <c r="B96" s="75"/>
      <c r="C96" s="75"/>
      <c r="D96" s="75"/>
      <c r="E96" s="344"/>
      <c r="F96" s="346"/>
      <c r="G96" s="287"/>
      <c r="H96" s="4"/>
      <c r="I96" s="417"/>
      <c r="J96" s="75">
        <v>61.654000000000003</v>
      </c>
      <c r="K96" s="138"/>
    </row>
    <row r="97" spans="1:11" x14ac:dyDescent="0.25">
      <c r="A97" s="12">
        <v>100</v>
      </c>
      <c r="B97" s="75"/>
      <c r="C97" s="75"/>
      <c r="D97" s="75"/>
      <c r="E97" s="344"/>
      <c r="F97" s="346"/>
      <c r="G97" s="287"/>
      <c r="H97" s="4"/>
      <c r="I97" s="417"/>
      <c r="J97" s="75">
        <v>61.654000000000003</v>
      </c>
      <c r="K97" s="138"/>
    </row>
    <row r="98" spans="1:11" x14ac:dyDescent="0.25">
      <c r="A98" s="12">
        <v>100</v>
      </c>
      <c r="B98" s="75"/>
      <c r="C98" s="75"/>
      <c r="D98" s="75"/>
      <c r="E98" s="344"/>
      <c r="F98" s="346"/>
      <c r="G98" s="287"/>
      <c r="H98" s="4"/>
      <c r="I98" s="417"/>
      <c r="J98" s="75">
        <v>61.654000000000003</v>
      </c>
      <c r="K98" s="138"/>
    </row>
    <row r="99" spans="1:11" x14ac:dyDescent="0.25">
      <c r="A99" s="12">
        <v>105</v>
      </c>
      <c r="B99" s="75"/>
      <c r="C99" s="75"/>
      <c r="D99" s="75"/>
      <c r="E99" s="344"/>
      <c r="F99" s="346"/>
      <c r="G99" s="287"/>
      <c r="H99" s="4"/>
      <c r="I99" s="417"/>
      <c r="J99" s="75">
        <v>67.972999999999999</v>
      </c>
      <c r="K99" s="138"/>
    </row>
    <row r="100" spans="1:11" x14ac:dyDescent="0.25">
      <c r="A100" s="12">
        <v>105</v>
      </c>
      <c r="B100" s="75"/>
      <c r="C100" s="75"/>
      <c r="D100" s="75"/>
      <c r="E100" s="344"/>
      <c r="F100" s="346"/>
      <c r="G100" s="287"/>
      <c r="H100" s="4"/>
      <c r="I100" s="417"/>
      <c r="J100" s="75">
        <v>67.972999999999999</v>
      </c>
      <c r="K100" s="138"/>
    </row>
    <row r="101" spans="1:11" x14ac:dyDescent="0.25">
      <c r="A101" s="12">
        <v>110</v>
      </c>
      <c r="B101" s="75"/>
      <c r="C101" s="75"/>
      <c r="D101" s="75"/>
      <c r="E101" s="344"/>
      <c r="F101" s="346"/>
      <c r="G101" s="287"/>
      <c r="H101" s="4"/>
      <c r="I101" s="417"/>
      <c r="J101" s="75">
        <v>74.600999999999999</v>
      </c>
      <c r="K101" s="138"/>
    </row>
    <row r="102" spans="1:11" x14ac:dyDescent="0.25">
      <c r="A102" s="12">
        <v>110</v>
      </c>
      <c r="B102" s="75"/>
      <c r="C102" s="75"/>
      <c r="D102" s="75"/>
      <c r="E102" s="344"/>
      <c r="F102" s="346"/>
      <c r="G102" s="287"/>
      <c r="H102" s="4"/>
      <c r="I102" s="417"/>
      <c r="J102" s="75">
        <v>74.600999999999999</v>
      </c>
      <c r="K102" s="138"/>
    </row>
    <row r="103" spans="1:11" x14ac:dyDescent="0.25">
      <c r="A103" s="12">
        <v>110</v>
      </c>
      <c r="B103" s="75"/>
      <c r="C103" s="75"/>
      <c r="D103" s="75"/>
      <c r="E103" s="344"/>
      <c r="F103" s="346"/>
      <c r="G103" s="287"/>
      <c r="H103" s="4"/>
      <c r="I103" s="417"/>
      <c r="J103" s="75">
        <v>74.600999999999999</v>
      </c>
      <c r="K103" s="138"/>
    </row>
    <row r="104" spans="1:11" x14ac:dyDescent="0.25">
      <c r="A104" s="12">
        <v>115</v>
      </c>
      <c r="B104" s="75"/>
      <c r="C104" s="75"/>
      <c r="D104" s="75"/>
      <c r="E104" s="344"/>
      <c r="F104" s="346"/>
      <c r="G104" s="287"/>
      <c r="H104" s="4"/>
      <c r="I104" s="417"/>
      <c r="J104" s="75">
        <v>81.537000000000006</v>
      </c>
      <c r="K104" s="138"/>
    </row>
    <row r="105" spans="1:11" x14ac:dyDescent="0.25">
      <c r="A105" s="12">
        <v>120</v>
      </c>
      <c r="B105" s="75"/>
      <c r="C105" s="75"/>
      <c r="D105" s="75"/>
      <c r="E105" s="344"/>
      <c r="F105" s="346"/>
      <c r="G105" s="287"/>
      <c r="H105" s="4"/>
      <c r="I105" s="417"/>
      <c r="J105" s="75">
        <v>88.781000000000006</v>
      </c>
      <c r="K105" s="138"/>
    </row>
    <row r="106" spans="1:11" x14ac:dyDescent="0.25">
      <c r="A106" s="12">
        <v>120</v>
      </c>
      <c r="B106" s="75"/>
      <c r="C106" s="75"/>
      <c r="D106" s="75"/>
      <c r="E106" s="344"/>
      <c r="F106" s="346"/>
      <c r="G106" s="287"/>
      <c r="H106" s="4"/>
      <c r="I106" s="417"/>
      <c r="J106" s="75">
        <v>88.781000000000006</v>
      </c>
      <c r="K106" s="138"/>
    </row>
    <row r="107" spans="1:11" x14ac:dyDescent="0.25">
      <c r="A107" s="12">
        <v>120</v>
      </c>
      <c r="B107" s="75"/>
      <c r="C107" s="75"/>
      <c r="D107" s="75"/>
      <c r="E107" s="344"/>
      <c r="F107" s="346"/>
      <c r="G107" s="287"/>
      <c r="H107" s="4"/>
      <c r="I107" s="417"/>
      <c r="J107" s="75">
        <v>88.781000000000006</v>
      </c>
      <c r="K107" s="138"/>
    </row>
    <row r="108" spans="1:11" x14ac:dyDescent="0.25">
      <c r="A108" s="12">
        <v>120</v>
      </c>
      <c r="B108" s="75"/>
      <c r="C108" s="75"/>
      <c r="D108" s="75"/>
      <c r="E108" s="344"/>
      <c r="F108" s="346"/>
      <c r="G108" s="287"/>
      <c r="H108" s="4"/>
      <c r="I108" s="417"/>
      <c r="J108" s="75">
        <v>88.781000000000006</v>
      </c>
      <c r="K108" s="138"/>
    </row>
    <row r="109" spans="1:11" x14ac:dyDescent="0.25">
      <c r="A109" s="12">
        <v>125</v>
      </c>
      <c r="B109" s="75"/>
      <c r="C109" s="75"/>
      <c r="D109" s="75"/>
      <c r="E109" s="344"/>
      <c r="F109" s="346"/>
      <c r="G109" s="287"/>
      <c r="H109" s="4"/>
      <c r="I109" s="417"/>
      <c r="J109" s="75">
        <v>96.334000000000003</v>
      </c>
      <c r="K109" s="138"/>
    </row>
    <row r="110" spans="1:11" x14ac:dyDescent="0.25">
      <c r="A110" s="12">
        <v>130</v>
      </c>
      <c r="B110" s="75"/>
      <c r="C110" s="75"/>
      <c r="D110" s="75"/>
      <c r="E110" s="344"/>
      <c r="F110" s="346"/>
      <c r="G110" s="287"/>
      <c r="H110" s="4"/>
      <c r="I110" s="417"/>
      <c r="J110" s="75">
        <v>104.19499999999999</v>
      </c>
      <c r="K110" s="138"/>
    </row>
    <row r="111" spans="1:11" x14ac:dyDescent="0.25">
      <c r="A111" s="12">
        <v>130</v>
      </c>
      <c r="B111" s="75"/>
      <c r="C111" s="75"/>
      <c r="D111" s="75"/>
      <c r="E111" s="344"/>
      <c r="F111" s="346"/>
      <c r="G111" s="287"/>
      <c r="H111" s="4"/>
      <c r="I111" s="417"/>
      <c r="J111" s="75">
        <v>104.19499999999999</v>
      </c>
      <c r="K111" s="138"/>
    </row>
    <row r="112" spans="1:11" x14ac:dyDescent="0.25">
      <c r="A112" s="12">
        <v>130</v>
      </c>
      <c r="B112" s="75"/>
      <c r="C112" s="75"/>
      <c r="D112" s="75"/>
      <c r="E112" s="344"/>
      <c r="F112" s="346"/>
      <c r="G112" s="287"/>
      <c r="H112" s="4"/>
      <c r="I112" s="417"/>
      <c r="J112" s="75">
        <v>104.19499999999999</v>
      </c>
      <c r="K112" s="138"/>
    </row>
    <row r="113" spans="1:11" x14ac:dyDescent="0.25">
      <c r="A113" s="12">
        <v>135</v>
      </c>
      <c r="B113" s="75"/>
      <c r="C113" s="75"/>
      <c r="D113" s="75"/>
      <c r="E113" s="344"/>
      <c r="F113" s="345"/>
      <c r="G113" s="287"/>
      <c r="H113" s="4"/>
      <c r="I113" s="417"/>
      <c r="J113" s="75">
        <v>112.364</v>
      </c>
      <c r="K113" s="138"/>
    </row>
    <row r="114" spans="1:11" x14ac:dyDescent="0.25">
      <c r="A114" s="12">
        <v>140</v>
      </c>
      <c r="B114" s="75"/>
      <c r="C114" s="75"/>
      <c r="D114" s="75"/>
      <c r="E114" s="344"/>
      <c r="F114" s="346"/>
      <c r="G114" s="287"/>
      <c r="H114" s="4"/>
      <c r="I114" s="417"/>
      <c r="J114" s="75">
        <v>120.84099999999999</v>
      </c>
      <c r="K114" s="138"/>
    </row>
    <row r="115" spans="1:11" x14ac:dyDescent="0.25">
      <c r="A115" s="12">
        <v>140</v>
      </c>
      <c r="B115" s="75"/>
      <c r="C115" s="75"/>
      <c r="D115" s="75"/>
      <c r="E115" s="344"/>
      <c r="F115" s="346"/>
      <c r="G115" s="287"/>
      <c r="H115" s="4"/>
      <c r="I115" s="417"/>
      <c r="J115" s="75">
        <v>120.84099999999999</v>
      </c>
      <c r="K115" s="138"/>
    </row>
    <row r="116" spans="1:11" x14ac:dyDescent="0.25">
      <c r="A116" s="12">
        <v>140</v>
      </c>
      <c r="B116" s="75"/>
      <c r="C116" s="75"/>
      <c r="D116" s="75"/>
      <c r="E116" s="344"/>
      <c r="F116" s="346"/>
      <c r="G116" s="287"/>
      <c r="H116" s="4"/>
      <c r="I116" s="417"/>
      <c r="J116" s="75">
        <v>120.84099999999999</v>
      </c>
      <c r="K116" s="138"/>
    </row>
    <row r="117" spans="1:11" x14ac:dyDescent="0.25">
      <c r="A117" s="12">
        <v>140</v>
      </c>
      <c r="B117" s="75"/>
      <c r="C117" s="75"/>
      <c r="D117" s="75"/>
      <c r="E117" s="344"/>
      <c r="F117" s="346"/>
      <c r="G117" s="287"/>
      <c r="H117" s="4"/>
      <c r="I117" s="417"/>
      <c r="J117" s="75">
        <v>120.84099999999999</v>
      </c>
      <c r="K117" s="138"/>
    </row>
    <row r="118" spans="1:11" x14ac:dyDescent="0.25">
      <c r="A118" s="12">
        <v>145</v>
      </c>
      <c r="B118" s="75"/>
      <c r="C118" s="75"/>
      <c r="D118" s="75"/>
      <c r="E118" s="344"/>
      <c r="F118" s="345"/>
      <c r="G118" s="287"/>
      <c r="H118" s="4"/>
      <c r="I118" s="417"/>
      <c r="J118" s="75">
        <v>129.62700000000001</v>
      </c>
      <c r="K118" s="138"/>
    </row>
    <row r="119" spans="1:11" x14ac:dyDescent="0.25">
      <c r="A119" s="12">
        <v>150</v>
      </c>
      <c r="B119" s="75"/>
      <c r="C119" s="75"/>
      <c r="D119" s="75"/>
      <c r="E119" s="344"/>
      <c r="F119" s="346"/>
      <c r="G119" s="287"/>
      <c r="H119" s="4"/>
      <c r="I119" s="417"/>
      <c r="J119" s="75">
        <v>138.721</v>
      </c>
      <c r="K119" s="138"/>
    </row>
    <row r="120" spans="1:11" x14ac:dyDescent="0.25">
      <c r="A120" s="12">
        <v>155</v>
      </c>
      <c r="B120" s="75"/>
      <c r="C120" s="75"/>
      <c r="D120" s="75"/>
      <c r="E120" s="344"/>
      <c r="F120" s="345"/>
      <c r="G120" s="287"/>
      <c r="H120" s="4"/>
      <c r="I120" s="417"/>
      <c r="J120" s="75">
        <v>148.12299999999999</v>
      </c>
      <c r="K120" s="138"/>
    </row>
    <row r="121" spans="1:11" x14ac:dyDescent="0.25">
      <c r="A121" s="12">
        <v>160</v>
      </c>
      <c r="B121" s="75"/>
      <c r="C121" s="75"/>
      <c r="D121" s="75"/>
      <c r="E121" s="344"/>
      <c r="F121" s="346"/>
      <c r="G121" s="287"/>
      <c r="H121" s="4"/>
      <c r="I121" s="417"/>
      <c r="J121" s="75">
        <v>157.834</v>
      </c>
      <c r="K121" s="138"/>
    </row>
    <row r="122" spans="1:11" x14ac:dyDescent="0.25">
      <c r="A122" s="12">
        <v>165</v>
      </c>
      <c r="B122" s="75"/>
      <c r="C122" s="75"/>
      <c r="D122" s="75"/>
      <c r="E122" s="344"/>
      <c r="F122" s="345"/>
      <c r="G122" s="287"/>
      <c r="H122" s="4"/>
      <c r="I122" s="417"/>
      <c r="J122" s="75">
        <v>167.852</v>
      </c>
      <c r="K122" s="138"/>
    </row>
    <row r="123" spans="1:11" x14ac:dyDescent="0.25">
      <c r="A123" s="12">
        <v>170</v>
      </c>
      <c r="B123" s="75"/>
      <c r="C123" s="75"/>
      <c r="D123" s="75"/>
      <c r="E123" s="344"/>
      <c r="F123" s="346"/>
      <c r="G123" s="287"/>
      <c r="H123" s="4"/>
      <c r="I123" s="417"/>
      <c r="J123" s="75">
        <v>178.179</v>
      </c>
      <c r="K123" s="138"/>
    </row>
    <row r="124" spans="1:11" x14ac:dyDescent="0.25">
      <c r="A124" s="12">
        <v>175</v>
      </c>
      <c r="B124" s="75"/>
      <c r="C124" s="75"/>
      <c r="D124" s="75"/>
      <c r="E124" s="344"/>
      <c r="F124" s="345"/>
      <c r="G124" s="287"/>
      <c r="H124" s="4"/>
      <c r="I124" s="417"/>
      <c r="J124" s="75">
        <v>188.815</v>
      </c>
      <c r="K124" s="138"/>
    </row>
    <row r="125" spans="1:11" x14ac:dyDescent="0.25">
      <c r="A125" s="12">
        <v>180</v>
      </c>
      <c r="B125" s="75"/>
      <c r="C125" s="75"/>
      <c r="D125" s="75"/>
      <c r="E125" s="344"/>
      <c r="F125" s="346"/>
      <c r="G125" s="287"/>
      <c r="H125" s="4"/>
      <c r="I125" s="417"/>
      <c r="J125" s="75">
        <v>199.75800000000001</v>
      </c>
      <c r="K125" s="138"/>
    </row>
    <row r="126" spans="1:11" x14ac:dyDescent="0.25">
      <c r="A126" s="12">
        <v>185</v>
      </c>
      <c r="B126" s="75"/>
      <c r="C126" s="75"/>
      <c r="D126" s="75"/>
      <c r="E126" s="344"/>
      <c r="F126" s="345"/>
      <c r="G126" s="287"/>
      <c r="H126" s="4"/>
      <c r="I126" s="417"/>
      <c r="J126" s="75">
        <v>211.01</v>
      </c>
      <c r="K126" s="138"/>
    </row>
    <row r="127" spans="1:11" x14ac:dyDescent="0.25">
      <c r="A127" s="12">
        <v>190</v>
      </c>
      <c r="B127" s="75"/>
      <c r="C127" s="75"/>
      <c r="D127" s="75"/>
      <c r="E127" s="344"/>
      <c r="F127" s="346"/>
      <c r="G127" s="287"/>
      <c r="H127" s="4"/>
      <c r="I127" s="417"/>
      <c r="J127" s="75" t="s">
        <v>134</v>
      </c>
      <c r="K127" s="138"/>
    </row>
    <row r="128" spans="1:11" x14ac:dyDescent="0.25">
      <c r="A128" s="12">
        <v>190</v>
      </c>
      <c r="B128" s="75"/>
      <c r="C128" s="75"/>
      <c r="D128" s="75"/>
      <c r="E128" s="344"/>
      <c r="F128" s="346"/>
      <c r="G128" s="287"/>
      <c r="H128" s="4"/>
      <c r="I128" s="417"/>
      <c r="J128" s="75" t="s">
        <v>134</v>
      </c>
      <c r="K128" s="138"/>
    </row>
    <row r="129" spans="1:11" x14ac:dyDescent="0.25">
      <c r="A129" s="12">
        <v>195</v>
      </c>
      <c r="B129" s="75"/>
      <c r="C129" s="75"/>
      <c r="D129" s="75"/>
      <c r="E129" s="344"/>
      <c r="F129" s="345"/>
      <c r="G129" s="287"/>
      <c r="H129" s="4"/>
      <c r="I129" s="417"/>
      <c r="J129" s="75">
        <v>234.43799999999999</v>
      </c>
      <c r="K129" s="138"/>
    </row>
    <row r="130" spans="1:11" x14ac:dyDescent="0.25">
      <c r="A130" s="12">
        <v>200</v>
      </c>
      <c r="B130" s="75"/>
      <c r="C130" s="75"/>
      <c r="D130" s="75"/>
      <c r="E130" s="344"/>
      <c r="F130" s="346"/>
      <c r="G130" s="287"/>
      <c r="H130" s="4"/>
      <c r="I130" s="417"/>
      <c r="J130" s="75">
        <v>246.61500000000001</v>
      </c>
      <c r="K130" s="138"/>
    </row>
    <row r="131" spans="1:11" x14ac:dyDescent="0.25">
      <c r="A131" s="12">
        <v>200</v>
      </c>
      <c r="B131" s="75"/>
      <c r="C131" s="75"/>
      <c r="D131" s="75"/>
      <c r="E131" s="344"/>
      <c r="F131" s="346"/>
      <c r="G131" s="287"/>
      <c r="H131" s="4"/>
      <c r="I131" s="417"/>
      <c r="J131" s="75">
        <v>246.61500000000001</v>
      </c>
      <c r="K131" s="138"/>
    </row>
    <row r="132" spans="1:11" x14ac:dyDescent="0.25">
      <c r="A132" s="12">
        <v>210</v>
      </c>
      <c r="B132" s="75"/>
      <c r="C132" s="75"/>
      <c r="D132" s="75"/>
      <c r="E132" s="344"/>
      <c r="F132" s="346"/>
      <c r="G132" s="287"/>
      <c r="H132" s="4"/>
      <c r="I132" s="417"/>
      <c r="J132" s="75">
        <v>271.89299999999997</v>
      </c>
      <c r="K132" s="138"/>
    </row>
    <row r="133" spans="1:11" x14ac:dyDescent="0.25">
      <c r="A133" s="12">
        <v>220</v>
      </c>
      <c r="B133" s="75"/>
      <c r="C133" s="75"/>
      <c r="D133" s="75"/>
      <c r="E133" s="344"/>
      <c r="F133" s="346"/>
      <c r="G133" s="287"/>
      <c r="H133" s="4"/>
      <c r="I133" s="417"/>
      <c r="J133" s="75">
        <v>298.404</v>
      </c>
      <c r="K133" s="138"/>
    </row>
    <row r="134" spans="1:11" x14ac:dyDescent="0.25">
      <c r="A134" s="12">
        <v>220</v>
      </c>
      <c r="B134" s="75"/>
      <c r="C134" s="75"/>
      <c r="D134" s="75"/>
      <c r="E134" s="344"/>
      <c r="F134" s="346"/>
      <c r="G134" s="287"/>
      <c r="H134" s="4"/>
      <c r="I134" s="417"/>
      <c r="J134" s="75">
        <v>298.404</v>
      </c>
      <c r="K134" s="138"/>
    </row>
    <row r="135" spans="1:11" x14ac:dyDescent="0.25">
      <c r="A135" s="12">
        <v>230</v>
      </c>
      <c r="B135" s="75"/>
      <c r="C135" s="75"/>
      <c r="D135" s="75"/>
      <c r="E135" s="344"/>
      <c r="F135" s="346"/>
      <c r="G135" s="287"/>
      <c r="H135" s="4"/>
      <c r="I135" s="417"/>
      <c r="J135" s="75">
        <v>326.14800000000002</v>
      </c>
      <c r="K135" s="138"/>
    </row>
    <row r="136" spans="1:11" x14ac:dyDescent="0.25">
      <c r="A136" s="12">
        <v>230</v>
      </c>
      <c r="B136" s="75"/>
      <c r="C136" s="75"/>
      <c r="D136" s="75"/>
      <c r="E136" s="344"/>
      <c r="F136" s="346"/>
      <c r="G136" s="287"/>
      <c r="H136" s="4"/>
      <c r="I136" s="417"/>
      <c r="J136" s="75">
        <v>326.14800000000002</v>
      </c>
      <c r="K136" s="138"/>
    </row>
    <row r="137" spans="1:11" x14ac:dyDescent="0.25">
      <c r="A137" s="12">
        <v>230</v>
      </c>
      <c r="B137" s="75"/>
      <c r="C137" s="75"/>
      <c r="D137" s="75"/>
      <c r="E137" s="344"/>
      <c r="F137" s="346"/>
      <c r="G137" s="287"/>
      <c r="H137" s="4"/>
      <c r="I137" s="417"/>
      <c r="J137" s="75">
        <v>326.14800000000002</v>
      </c>
      <c r="K137" s="138"/>
    </row>
    <row r="138" spans="1:11" x14ac:dyDescent="0.25">
      <c r="A138" s="12">
        <v>240</v>
      </c>
      <c r="B138" s="75"/>
      <c r="C138" s="75"/>
      <c r="D138" s="75"/>
      <c r="E138" s="344"/>
      <c r="F138" s="345"/>
      <c r="G138" s="287"/>
      <c r="H138" s="4"/>
      <c r="I138" s="417"/>
      <c r="J138" s="75">
        <v>355.12599999999998</v>
      </c>
      <c r="K138" s="138"/>
    </row>
    <row r="139" spans="1:11" x14ac:dyDescent="0.25">
      <c r="A139" s="12">
        <v>250</v>
      </c>
      <c r="B139" s="75"/>
      <c r="C139" s="75"/>
      <c r="D139" s="75"/>
      <c r="E139" s="344"/>
      <c r="F139" s="345"/>
      <c r="G139" s="287"/>
      <c r="H139" s="4"/>
      <c r="I139" s="417"/>
      <c r="J139" s="75">
        <v>385.33600000000001</v>
      </c>
      <c r="K139" s="138"/>
    </row>
    <row r="140" spans="1:11" x14ac:dyDescent="0.25">
      <c r="A140" s="12">
        <v>260</v>
      </c>
      <c r="B140" s="75"/>
      <c r="C140" s="75"/>
      <c r="D140" s="75"/>
      <c r="E140" s="344"/>
      <c r="F140" s="345"/>
      <c r="G140" s="287"/>
      <c r="H140" s="4"/>
      <c r="I140" s="417"/>
      <c r="J140" s="75">
        <v>416.779</v>
      </c>
      <c r="K140" s="138"/>
    </row>
    <row r="141" spans="1:11" ht="15.75" thickBot="1" x14ac:dyDescent="0.3">
      <c r="A141" s="13">
        <v>270</v>
      </c>
      <c r="B141" s="80"/>
      <c r="C141" s="80"/>
      <c r="D141" s="80"/>
      <c r="E141" s="351"/>
      <c r="F141" s="352"/>
      <c r="G141" s="305"/>
      <c r="H141" s="14"/>
      <c r="I141" s="418"/>
      <c r="J141" s="80">
        <v>449.45600000000002</v>
      </c>
      <c r="K141" s="131"/>
    </row>
    <row r="142" spans="1:11" x14ac:dyDescent="0.25">
      <c r="G142" s="415">
        <f>SUM(G2:G141)</f>
        <v>60.20311199999999</v>
      </c>
    </row>
  </sheetData>
  <mergeCells count="141">
    <mergeCell ref="E139:F139"/>
    <mergeCell ref="E140:F140"/>
    <mergeCell ref="E91:F91"/>
    <mergeCell ref="E92:F92"/>
    <mergeCell ref="E93:F93"/>
    <mergeCell ref="E113:F113"/>
    <mergeCell ref="E118:F118"/>
    <mergeCell ref="E120:F120"/>
    <mergeCell ref="E125:F125"/>
    <mergeCell ref="E127:F127"/>
    <mergeCell ref="E128:F128"/>
    <mergeCell ref="E130:F130"/>
    <mergeCell ref="E122:F122"/>
    <mergeCell ref="E124:F124"/>
    <mergeCell ref="E126:F126"/>
    <mergeCell ref="E129:F129"/>
    <mergeCell ref="E112:F112"/>
    <mergeCell ref="E114:F114"/>
    <mergeCell ref="E115:F115"/>
    <mergeCell ref="E116:F116"/>
    <mergeCell ref="E117:F117"/>
    <mergeCell ref="E119:F119"/>
    <mergeCell ref="E106:F106"/>
    <mergeCell ref="E98:F98"/>
    <mergeCell ref="E52:F52"/>
    <mergeCell ref="E53:F53"/>
    <mergeCell ref="E54:F54"/>
    <mergeCell ref="E55:F55"/>
    <mergeCell ref="E57:F57"/>
    <mergeCell ref="E58:F58"/>
    <mergeCell ref="E70:F70"/>
    <mergeCell ref="E73:F73"/>
    <mergeCell ref="E138:F138"/>
    <mergeCell ref="E137:F137"/>
    <mergeCell ref="E108:F108"/>
    <mergeCell ref="E109:F109"/>
    <mergeCell ref="E110:F110"/>
    <mergeCell ref="E111:F111"/>
    <mergeCell ref="E100:F100"/>
    <mergeCell ref="E101:F101"/>
    <mergeCell ref="E102:F102"/>
    <mergeCell ref="E103:F103"/>
    <mergeCell ref="E104:F104"/>
    <mergeCell ref="E105:F105"/>
    <mergeCell ref="E94:F94"/>
    <mergeCell ref="E95:F95"/>
    <mergeCell ref="E96:F96"/>
    <mergeCell ref="E97:F97"/>
    <mergeCell ref="E141:F141"/>
    <mergeCell ref="E7:F7"/>
    <mergeCell ref="E8:F8"/>
    <mergeCell ref="E9:F9"/>
    <mergeCell ref="E12:F12"/>
    <mergeCell ref="E16:F16"/>
    <mergeCell ref="E17:F17"/>
    <mergeCell ref="E18:F18"/>
    <mergeCell ref="E20:F20"/>
    <mergeCell ref="E131:F131"/>
    <mergeCell ref="E132:F132"/>
    <mergeCell ref="E133:F133"/>
    <mergeCell ref="E134:F134"/>
    <mergeCell ref="E135:F135"/>
    <mergeCell ref="E136:F136"/>
    <mergeCell ref="E121:F121"/>
    <mergeCell ref="E123:F123"/>
    <mergeCell ref="E67:F67"/>
    <mergeCell ref="E69:F69"/>
    <mergeCell ref="E71:F71"/>
    <mergeCell ref="E72:F72"/>
    <mergeCell ref="E74:F74"/>
    <mergeCell ref="E75:F75"/>
    <mergeCell ref="E107:F107"/>
    <mergeCell ref="E99:F99"/>
    <mergeCell ref="E83:F83"/>
    <mergeCell ref="E84:F84"/>
    <mergeCell ref="E86:F86"/>
    <mergeCell ref="E88:F88"/>
    <mergeCell ref="E89:F89"/>
    <mergeCell ref="E90:F90"/>
    <mergeCell ref="E85:F85"/>
    <mergeCell ref="E87:F87"/>
    <mergeCell ref="E76:F76"/>
    <mergeCell ref="E77:F77"/>
    <mergeCell ref="E80:F80"/>
    <mergeCell ref="E82:F82"/>
    <mergeCell ref="E78:F78"/>
    <mergeCell ref="E79:F79"/>
    <mergeCell ref="E81:F81"/>
    <mergeCell ref="E56:F56"/>
    <mergeCell ref="E60:F60"/>
    <mergeCell ref="E61:F61"/>
    <mergeCell ref="E62:F62"/>
    <mergeCell ref="E63:F63"/>
    <mergeCell ref="E68:F68"/>
    <mergeCell ref="E59:F59"/>
    <mergeCell ref="E64:F64"/>
    <mergeCell ref="E65:F65"/>
    <mergeCell ref="E66:F66"/>
    <mergeCell ref="E43:F43"/>
    <mergeCell ref="E47:F47"/>
    <mergeCell ref="E48:F48"/>
    <mergeCell ref="E49:F49"/>
    <mergeCell ref="E50:F50"/>
    <mergeCell ref="E51:F51"/>
    <mergeCell ref="E46:F46"/>
    <mergeCell ref="E29:F29"/>
    <mergeCell ref="E34:F34"/>
    <mergeCell ref="E35:F35"/>
    <mergeCell ref="E37:F37"/>
    <mergeCell ref="E41:F41"/>
    <mergeCell ref="E42:F42"/>
    <mergeCell ref="E30:F30"/>
    <mergeCell ref="E31:F31"/>
    <mergeCell ref="E32:F32"/>
    <mergeCell ref="E33:F33"/>
    <mergeCell ref="E36:F36"/>
    <mergeCell ref="E38:F38"/>
    <mergeCell ref="E39:F39"/>
    <mergeCell ref="E40:F40"/>
    <mergeCell ref="E44:F44"/>
    <mergeCell ref="E45:F45"/>
    <mergeCell ref="E19:F19"/>
    <mergeCell ref="E21:F21"/>
    <mergeCell ref="E23:F23"/>
    <mergeCell ref="E24:F24"/>
    <mergeCell ref="E26:F26"/>
    <mergeCell ref="E28:F28"/>
    <mergeCell ref="E22:F22"/>
    <mergeCell ref="E25:F25"/>
    <mergeCell ref="E27:F27"/>
    <mergeCell ref="E6:F6"/>
    <mergeCell ref="E10:F10"/>
    <mergeCell ref="E11:F11"/>
    <mergeCell ref="E13:F13"/>
    <mergeCell ref="E14:F14"/>
    <mergeCell ref="E15:F15"/>
    <mergeCell ref="E1:F1"/>
    <mergeCell ref="E2:F2"/>
    <mergeCell ref="E3:F3"/>
    <mergeCell ref="E4:F4"/>
    <mergeCell ref="E5:F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L56"/>
  <sheetViews>
    <sheetView workbookViewId="0">
      <pane ySplit="1" topLeftCell="A35" activePane="bottomLeft" state="frozen"/>
      <selection pane="bottomLeft" activeCell="E58" sqref="E58"/>
    </sheetView>
  </sheetViews>
  <sheetFormatPr defaultRowHeight="15" x14ac:dyDescent="0.25"/>
  <cols>
    <col min="1" max="1" width="10.85546875" customWidth="1"/>
    <col min="2" max="2" width="14.7109375" customWidth="1"/>
    <col min="3" max="3" width="13.7109375" customWidth="1"/>
    <col min="5" max="5" width="10.5703125" customWidth="1"/>
    <col min="10" max="10" width="11.28515625" customWidth="1"/>
    <col min="11" max="11" width="10.140625" style="117" customWidth="1"/>
    <col min="12" max="12" width="9.85546875" customWidth="1"/>
  </cols>
  <sheetData>
    <row r="1" spans="1:12" ht="15.75" thickBot="1" x14ac:dyDescent="0.3">
      <c r="A1" s="114" t="s">
        <v>149</v>
      </c>
      <c r="B1" s="114" t="s">
        <v>1</v>
      </c>
      <c r="C1" s="114" t="s">
        <v>33</v>
      </c>
      <c r="D1" s="114" t="s">
        <v>5</v>
      </c>
      <c r="E1" s="114" t="s">
        <v>150</v>
      </c>
      <c r="F1" s="114" t="s">
        <v>2</v>
      </c>
      <c r="G1" s="115" t="s">
        <v>3</v>
      </c>
      <c r="H1" s="115" t="s">
        <v>51</v>
      </c>
      <c r="I1" s="116" t="s">
        <v>4</v>
      </c>
      <c r="J1" s="112" t="s">
        <v>147</v>
      </c>
      <c r="K1" s="113" t="s">
        <v>148</v>
      </c>
      <c r="L1" s="119" t="s">
        <v>151</v>
      </c>
    </row>
    <row r="2" spans="1:12" x14ac:dyDescent="0.25">
      <c r="A2" s="8">
        <v>1</v>
      </c>
      <c r="B2" s="73" t="s">
        <v>52</v>
      </c>
      <c r="C2" s="73" t="s">
        <v>39</v>
      </c>
      <c r="D2" s="73" t="s">
        <v>34</v>
      </c>
      <c r="E2" s="121">
        <v>1250</v>
      </c>
      <c r="F2" s="122">
        <v>2500</v>
      </c>
      <c r="G2" s="252">
        <f>L2*K2</f>
        <v>5.9120312500000001</v>
      </c>
      <c r="H2" s="123"/>
      <c r="I2" s="253">
        <v>44000</v>
      </c>
      <c r="J2" s="110">
        <f>A2*7.85</f>
        <v>7.85</v>
      </c>
      <c r="K2" s="120">
        <f>(((E2)/1000)*(F2/1000)*J2)/1000</f>
        <v>2.4531250000000001E-2</v>
      </c>
      <c r="L2" s="151">
        <v>241</v>
      </c>
    </row>
    <row r="3" spans="1:12" x14ac:dyDescent="0.25">
      <c r="A3" s="9">
        <v>1.5</v>
      </c>
      <c r="B3" s="74" t="s">
        <v>52</v>
      </c>
      <c r="C3" s="74" t="s">
        <v>39</v>
      </c>
      <c r="D3" s="74" t="s">
        <v>34</v>
      </c>
      <c r="E3" s="124"/>
      <c r="F3" s="125"/>
      <c r="G3" s="143">
        <f t="shared" ref="G3:G5" si="0">L3*K3</f>
        <v>0</v>
      </c>
      <c r="H3" s="126"/>
      <c r="I3" s="254"/>
      <c r="J3" s="109">
        <f t="shared" ref="J3:J55" si="1">A3*7.85</f>
        <v>11.774999999999999</v>
      </c>
      <c r="K3" s="118">
        <f t="shared" ref="K3:K55" si="2">(((E3)/1000)*(F3/1000)*J3)/1000</f>
        <v>0</v>
      </c>
      <c r="L3" s="146"/>
    </row>
    <row r="4" spans="1:12" x14ac:dyDescent="0.25">
      <c r="A4" s="9">
        <v>2</v>
      </c>
      <c r="B4" s="265" t="s">
        <v>53</v>
      </c>
      <c r="C4" s="265" t="s">
        <v>39</v>
      </c>
      <c r="D4" s="265">
        <v>20</v>
      </c>
      <c r="E4" s="124">
        <v>1250</v>
      </c>
      <c r="F4" s="125">
        <v>2500</v>
      </c>
      <c r="G4" s="143">
        <f t="shared" si="0"/>
        <v>4.9062500000000002E-2</v>
      </c>
      <c r="H4" s="126"/>
      <c r="I4" s="254">
        <v>42000</v>
      </c>
      <c r="J4" s="109">
        <f t="shared" si="1"/>
        <v>15.7</v>
      </c>
      <c r="K4" s="118">
        <f t="shared" si="2"/>
        <v>4.9062500000000002E-2</v>
      </c>
      <c r="L4" s="146">
        <v>1</v>
      </c>
    </row>
    <row r="5" spans="1:12" x14ac:dyDescent="0.25">
      <c r="A5" s="9">
        <v>2</v>
      </c>
      <c r="B5" s="74" t="s">
        <v>52</v>
      </c>
      <c r="C5" s="74" t="s">
        <v>39</v>
      </c>
      <c r="D5" s="74" t="s">
        <v>7</v>
      </c>
      <c r="E5" s="124">
        <v>1250</v>
      </c>
      <c r="F5" s="125">
        <v>2500</v>
      </c>
      <c r="G5" s="143">
        <f t="shared" si="0"/>
        <v>0.1471875</v>
      </c>
      <c r="H5" s="126"/>
      <c r="I5" s="254">
        <v>40000</v>
      </c>
      <c r="J5" s="109">
        <f t="shared" si="1"/>
        <v>15.7</v>
      </c>
      <c r="K5" s="118">
        <f t="shared" si="2"/>
        <v>4.9062500000000002E-2</v>
      </c>
      <c r="L5" s="146">
        <v>3</v>
      </c>
    </row>
    <row r="6" spans="1:12" x14ac:dyDescent="0.25">
      <c r="A6" s="9">
        <v>2.5</v>
      </c>
      <c r="B6" s="74" t="s">
        <v>53</v>
      </c>
      <c r="C6" s="74" t="s">
        <v>39</v>
      </c>
      <c r="D6" s="74" t="s">
        <v>34</v>
      </c>
      <c r="E6" s="124">
        <v>1160</v>
      </c>
      <c r="F6" s="125">
        <v>2500</v>
      </c>
      <c r="G6" s="143">
        <f>K6*L6</f>
        <v>17.9274375</v>
      </c>
      <c r="H6" s="126"/>
      <c r="I6" s="254">
        <v>44000</v>
      </c>
      <c r="J6" s="109">
        <f t="shared" si="1"/>
        <v>19.625</v>
      </c>
      <c r="K6" s="118">
        <f t="shared" si="2"/>
        <v>5.6912500000000005E-2</v>
      </c>
      <c r="L6" s="146">
        <v>315</v>
      </c>
    </row>
    <row r="7" spans="1:12" x14ac:dyDescent="0.25">
      <c r="A7" s="9">
        <v>3</v>
      </c>
      <c r="B7" s="74" t="s">
        <v>52</v>
      </c>
      <c r="C7" s="74" t="s">
        <v>39</v>
      </c>
      <c r="D7" s="74" t="s">
        <v>7</v>
      </c>
      <c r="E7" s="124"/>
      <c r="F7" s="125"/>
      <c r="G7" s="143">
        <f t="shared" ref="G7:G36" si="3">K7*L7</f>
        <v>0</v>
      </c>
      <c r="H7" s="126"/>
      <c r="I7" s="254"/>
      <c r="J7" s="109">
        <f t="shared" si="1"/>
        <v>23.549999999999997</v>
      </c>
      <c r="K7" s="118">
        <f t="shared" si="2"/>
        <v>0</v>
      </c>
      <c r="L7" s="146"/>
    </row>
    <row r="8" spans="1:12" x14ac:dyDescent="0.25">
      <c r="A8" s="9">
        <v>3</v>
      </c>
      <c r="B8" s="74" t="s">
        <v>53</v>
      </c>
      <c r="C8" s="74" t="s">
        <v>39</v>
      </c>
      <c r="D8" s="74">
        <v>20</v>
      </c>
      <c r="E8" s="124">
        <v>1050</v>
      </c>
      <c r="F8" s="125">
        <v>2500</v>
      </c>
      <c r="G8" s="143">
        <f t="shared" si="3"/>
        <v>0.24727499999999997</v>
      </c>
      <c r="H8" s="126"/>
      <c r="I8" s="254">
        <v>43000</v>
      </c>
      <c r="J8" s="109">
        <f t="shared" si="1"/>
        <v>23.549999999999997</v>
      </c>
      <c r="K8" s="118">
        <f t="shared" si="2"/>
        <v>6.1818749999999992E-2</v>
      </c>
      <c r="L8" s="146">
        <v>4</v>
      </c>
    </row>
    <row r="9" spans="1:12" x14ac:dyDescent="0.25">
      <c r="A9" s="9">
        <v>3</v>
      </c>
      <c r="B9" s="265" t="s">
        <v>6</v>
      </c>
      <c r="C9" s="265" t="s">
        <v>37</v>
      </c>
      <c r="D9" s="265" t="s">
        <v>225</v>
      </c>
      <c r="E9" s="124">
        <v>1000</v>
      </c>
      <c r="F9" s="125">
        <v>1400</v>
      </c>
      <c r="G9" s="143">
        <f t="shared" si="3"/>
        <v>3.3599999999999991E-2</v>
      </c>
      <c r="H9" s="126"/>
      <c r="I9" s="254">
        <v>170000</v>
      </c>
      <c r="J9" s="109">
        <f>A9*8</f>
        <v>24</v>
      </c>
      <c r="K9" s="118">
        <f t="shared" si="2"/>
        <v>3.3599999999999991E-2</v>
      </c>
      <c r="L9" s="146">
        <v>1</v>
      </c>
    </row>
    <row r="10" spans="1:12" x14ac:dyDescent="0.25">
      <c r="A10" s="9">
        <v>4</v>
      </c>
      <c r="B10" s="265" t="s">
        <v>6</v>
      </c>
      <c r="C10" s="265" t="s">
        <v>39</v>
      </c>
      <c r="D10" s="265">
        <v>20</v>
      </c>
      <c r="E10" s="124">
        <v>1050</v>
      </c>
      <c r="F10" s="125">
        <v>1080</v>
      </c>
      <c r="G10" s="143">
        <f t="shared" si="3"/>
        <v>3.5607600000000003E-2</v>
      </c>
      <c r="H10" s="126"/>
      <c r="I10" s="254">
        <v>43000</v>
      </c>
      <c r="J10" s="109">
        <f t="shared" si="1"/>
        <v>31.4</v>
      </c>
      <c r="K10" s="118">
        <f t="shared" si="2"/>
        <v>3.5607600000000003E-2</v>
      </c>
      <c r="L10" s="146">
        <v>1</v>
      </c>
    </row>
    <row r="11" spans="1:12" x14ac:dyDescent="0.25">
      <c r="A11" s="9">
        <v>4</v>
      </c>
      <c r="B11" s="265" t="s">
        <v>6</v>
      </c>
      <c r="C11" s="265" t="s">
        <v>39</v>
      </c>
      <c r="D11" s="265">
        <v>20</v>
      </c>
      <c r="E11" s="124">
        <v>1050</v>
      </c>
      <c r="F11" s="125">
        <v>2500</v>
      </c>
      <c r="G11" s="143">
        <f t="shared" si="3"/>
        <v>0.16485</v>
      </c>
      <c r="H11" s="126"/>
      <c r="I11" s="254">
        <v>43000</v>
      </c>
      <c r="J11" s="109">
        <f t="shared" si="1"/>
        <v>31.4</v>
      </c>
      <c r="K11" s="118">
        <f t="shared" si="2"/>
        <v>8.2424999999999998E-2</v>
      </c>
      <c r="L11" s="146">
        <v>2</v>
      </c>
    </row>
    <row r="12" spans="1:12" x14ac:dyDescent="0.25">
      <c r="A12" s="9">
        <v>4</v>
      </c>
      <c r="B12" s="74" t="s">
        <v>6</v>
      </c>
      <c r="C12" s="74" t="s">
        <v>152</v>
      </c>
      <c r="D12" s="74" t="s">
        <v>50</v>
      </c>
      <c r="E12" s="124">
        <v>1500</v>
      </c>
      <c r="F12" s="125">
        <v>6000</v>
      </c>
      <c r="G12" s="143">
        <f t="shared" si="3"/>
        <v>0</v>
      </c>
      <c r="H12" s="126"/>
      <c r="I12" s="254"/>
      <c r="J12" s="109">
        <f t="shared" si="1"/>
        <v>31.4</v>
      </c>
      <c r="K12" s="118">
        <f t="shared" si="2"/>
        <v>0.28259999999999996</v>
      </c>
      <c r="L12" s="146"/>
    </row>
    <row r="13" spans="1:12" x14ac:dyDescent="0.25">
      <c r="A13" s="9">
        <v>4</v>
      </c>
      <c r="B13" s="265" t="s">
        <v>6</v>
      </c>
      <c r="C13" s="265" t="s">
        <v>37</v>
      </c>
      <c r="D13" s="265" t="s">
        <v>225</v>
      </c>
      <c r="E13" s="124">
        <v>760</v>
      </c>
      <c r="F13" s="125">
        <v>1800</v>
      </c>
      <c r="G13" s="143">
        <f t="shared" si="3"/>
        <v>4.3776000000000002E-2</v>
      </c>
      <c r="H13" s="126"/>
      <c r="I13" s="254">
        <v>170000</v>
      </c>
      <c r="J13" s="109">
        <f>A13*8</f>
        <v>32</v>
      </c>
      <c r="K13" s="118">
        <f t="shared" si="2"/>
        <v>4.3776000000000002E-2</v>
      </c>
      <c r="L13" s="146">
        <v>1</v>
      </c>
    </row>
    <row r="14" spans="1:12" x14ac:dyDescent="0.25">
      <c r="A14" s="9">
        <v>4.5</v>
      </c>
      <c r="B14" s="74" t="s">
        <v>6</v>
      </c>
      <c r="C14" s="74" t="s">
        <v>37</v>
      </c>
      <c r="D14" s="74" t="s">
        <v>35</v>
      </c>
      <c r="E14" s="124">
        <v>1500</v>
      </c>
      <c r="F14" s="125">
        <v>6000</v>
      </c>
      <c r="G14" s="143">
        <f t="shared" si="3"/>
        <v>0.63584999999999992</v>
      </c>
      <c r="H14" s="126"/>
      <c r="I14" s="254">
        <v>42000</v>
      </c>
      <c r="J14" s="109">
        <f t="shared" si="1"/>
        <v>35.324999999999996</v>
      </c>
      <c r="K14" s="118">
        <f t="shared" si="2"/>
        <v>0.31792499999999996</v>
      </c>
      <c r="L14" s="146">
        <v>2</v>
      </c>
    </row>
    <row r="15" spans="1:12" x14ac:dyDescent="0.25">
      <c r="A15" s="9">
        <v>5</v>
      </c>
      <c r="B15" s="265" t="s">
        <v>6</v>
      </c>
      <c r="C15" s="265" t="s">
        <v>39</v>
      </c>
      <c r="D15" s="265">
        <v>20</v>
      </c>
      <c r="E15" s="124">
        <v>1520</v>
      </c>
      <c r="F15" s="125">
        <v>3000</v>
      </c>
      <c r="G15" s="143">
        <f t="shared" si="3"/>
        <v>0.17898000000000003</v>
      </c>
      <c r="H15" s="126"/>
      <c r="I15" s="254">
        <v>43000</v>
      </c>
      <c r="J15" s="109">
        <f t="shared" si="1"/>
        <v>39.25</v>
      </c>
      <c r="K15" s="118">
        <f t="shared" si="2"/>
        <v>0.17898000000000003</v>
      </c>
      <c r="L15" s="146">
        <v>1</v>
      </c>
    </row>
    <row r="16" spans="1:12" x14ac:dyDescent="0.25">
      <c r="A16" s="9">
        <v>5</v>
      </c>
      <c r="B16" s="74" t="s">
        <v>6</v>
      </c>
      <c r="C16" s="74" t="s">
        <v>37</v>
      </c>
      <c r="D16" s="74" t="s">
        <v>35</v>
      </c>
      <c r="E16" s="124"/>
      <c r="F16" s="125"/>
      <c r="G16" s="143">
        <f t="shared" si="3"/>
        <v>0</v>
      </c>
      <c r="H16" s="126"/>
      <c r="I16" s="254"/>
      <c r="J16" s="109">
        <f t="shared" si="1"/>
        <v>39.25</v>
      </c>
      <c r="K16" s="118">
        <f t="shared" si="2"/>
        <v>0</v>
      </c>
      <c r="L16" s="146"/>
    </row>
    <row r="17" spans="1:12" x14ac:dyDescent="0.25">
      <c r="A17" s="9">
        <v>5</v>
      </c>
      <c r="B17" s="265" t="s">
        <v>226</v>
      </c>
      <c r="C17" s="265"/>
      <c r="D17" s="265" t="s">
        <v>58</v>
      </c>
      <c r="E17" s="124">
        <v>1100</v>
      </c>
      <c r="F17" s="125">
        <v>4000</v>
      </c>
      <c r="G17" s="143">
        <f t="shared" si="3"/>
        <v>0.36828</v>
      </c>
      <c r="H17" s="126"/>
      <c r="I17" s="254">
        <v>43000</v>
      </c>
      <c r="J17" s="109">
        <f>A17*8.37</f>
        <v>41.849999999999994</v>
      </c>
      <c r="K17" s="118">
        <f t="shared" si="2"/>
        <v>0.18414</v>
      </c>
      <c r="L17" s="146">
        <v>2</v>
      </c>
    </row>
    <row r="18" spans="1:12" x14ac:dyDescent="0.25">
      <c r="A18" s="9">
        <v>6</v>
      </c>
      <c r="B18" s="265" t="s">
        <v>6</v>
      </c>
      <c r="C18" s="265" t="s">
        <v>152</v>
      </c>
      <c r="D18" s="265" t="s">
        <v>58</v>
      </c>
      <c r="E18" s="124">
        <v>1500</v>
      </c>
      <c r="F18" s="125">
        <v>6000</v>
      </c>
      <c r="G18" s="143">
        <f t="shared" si="3"/>
        <v>0.8478</v>
      </c>
      <c r="H18" s="126"/>
      <c r="I18" s="254">
        <v>43000</v>
      </c>
      <c r="J18" s="109">
        <f>A18*7.85</f>
        <v>47.099999999999994</v>
      </c>
      <c r="K18" s="118">
        <f t="shared" si="2"/>
        <v>0.4239</v>
      </c>
      <c r="L18" s="146">
        <v>2</v>
      </c>
    </row>
    <row r="19" spans="1:12" x14ac:dyDescent="0.25">
      <c r="A19" s="9">
        <v>6</v>
      </c>
      <c r="B19" s="74" t="s">
        <v>6</v>
      </c>
      <c r="C19" s="74" t="s">
        <v>37</v>
      </c>
      <c r="D19" s="74" t="s">
        <v>35</v>
      </c>
      <c r="E19" s="124"/>
      <c r="F19" s="125"/>
      <c r="G19" s="143">
        <f t="shared" si="3"/>
        <v>0</v>
      </c>
      <c r="H19" s="126"/>
      <c r="I19" s="254"/>
      <c r="J19" s="109">
        <f t="shared" si="1"/>
        <v>47.099999999999994</v>
      </c>
      <c r="K19" s="118">
        <f t="shared" si="2"/>
        <v>0</v>
      </c>
      <c r="L19" s="146"/>
    </row>
    <row r="20" spans="1:12" x14ac:dyDescent="0.25">
      <c r="A20" s="9">
        <v>6</v>
      </c>
      <c r="B20" s="74" t="s">
        <v>6</v>
      </c>
      <c r="C20" s="74"/>
      <c r="D20" s="74" t="s">
        <v>79</v>
      </c>
      <c r="E20" s="124"/>
      <c r="F20" s="125"/>
      <c r="G20" s="143">
        <f t="shared" si="3"/>
        <v>0</v>
      </c>
      <c r="H20" s="126"/>
      <c r="I20" s="254"/>
      <c r="J20" s="109">
        <f t="shared" si="1"/>
        <v>47.099999999999994</v>
      </c>
      <c r="K20" s="118">
        <f t="shared" si="2"/>
        <v>0</v>
      </c>
      <c r="L20" s="146"/>
    </row>
    <row r="21" spans="1:12" x14ac:dyDescent="0.25">
      <c r="A21" s="9">
        <v>6</v>
      </c>
      <c r="B21" s="74" t="s">
        <v>6</v>
      </c>
      <c r="C21" s="74"/>
      <c r="D21" s="74" t="s">
        <v>81</v>
      </c>
      <c r="E21" s="124"/>
      <c r="F21" s="125"/>
      <c r="G21" s="143">
        <f t="shared" si="3"/>
        <v>0</v>
      </c>
      <c r="H21" s="126"/>
      <c r="I21" s="254"/>
      <c r="J21" s="109">
        <f t="shared" si="1"/>
        <v>47.099999999999994</v>
      </c>
      <c r="K21" s="118">
        <f t="shared" si="2"/>
        <v>0</v>
      </c>
      <c r="L21" s="146"/>
    </row>
    <row r="22" spans="1:12" x14ac:dyDescent="0.25">
      <c r="A22" s="9">
        <v>7</v>
      </c>
      <c r="B22" s="74" t="s">
        <v>6</v>
      </c>
      <c r="C22" s="74" t="s">
        <v>37</v>
      </c>
      <c r="D22" s="74" t="s">
        <v>7</v>
      </c>
      <c r="E22" s="124">
        <v>1500</v>
      </c>
      <c r="F22" s="125">
        <v>6000</v>
      </c>
      <c r="G22" s="143">
        <f t="shared" si="3"/>
        <v>14.836499999999997</v>
      </c>
      <c r="H22" s="126"/>
      <c r="I22" s="254">
        <v>43000</v>
      </c>
      <c r="J22" s="109">
        <f t="shared" si="1"/>
        <v>54.949999999999996</v>
      </c>
      <c r="K22" s="118">
        <f t="shared" si="2"/>
        <v>0.49454999999999993</v>
      </c>
      <c r="L22" s="146">
        <v>30</v>
      </c>
    </row>
    <row r="23" spans="1:12" x14ac:dyDescent="0.25">
      <c r="A23" s="9">
        <v>7</v>
      </c>
      <c r="B23" s="74" t="s">
        <v>6</v>
      </c>
      <c r="C23" s="74" t="s">
        <v>37</v>
      </c>
      <c r="D23" s="74" t="s">
        <v>35</v>
      </c>
      <c r="E23" s="124">
        <v>1500</v>
      </c>
      <c r="F23" s="125">
        <v>6000</v>
      </c>
      <c r="G23" s="143">
        <f t="shared" si="3"/>
        <v>20.771099999999997</v>
      </c>
      <c r="H23" s="126"/>
      <c r="I23" s="254">
        <v>43000</v>
      </c>
      <c r="J23" s="109">
        <f t="shared" si="1"/>
        <v>54.949999999999996</v>
      </c>
      <c r="K23" s="118">
        <f t="shared" si="2"/>
        <v>0.49454999999999993</v>
      </c>
      <c r="L23" s="146">
        <v>42</v>
      </c>
    </row>
    <row r="24" spans="1:12" x14ac:dyDescent="0.25">
      <c r="A24" s="9">
        <v>7</v>
      </c>
      <c r="B24" s="74" t="s">
        <v>6</v>
      </c>
      <c r="C24" s="74" t="s">
        <v>37</v>
      </c>
      <c r="D24" s="74" t="s">
        <v>36</v>
      </c>
      <c r="E24" s="124">
        <v>1500</v>
      </c>
      <c r="F24" s="125">
        <v>6000</v>
      </c>
      <c r="G24" s="143">
        <f t="shared" si="3"/>
        <v>24.232949999999995</v>
      </c>
      <c r="H24" s="126"/>
      <c r="I24" s="254">
        <v>43000</v>
      </c>
      <c r="J24" s="109">
        <f t="shared" si="1"/>
        <v>54.949999999999996</v>
      </c>
      <c r="K24" s="118">
        <f t="shared" si="2"/>
        <v>0.49454999999999993</v>
      </c>
      <c r="L24" s="146">
        <v>49</v>
      </c>
    </row>
    <row r="25" spans="1:12" x14ac:dyDescent="0.25">
      <c r="A25" s="9">
        <v>8</v>
      </c>
      <c r="B25" s="265" t="s">
        <v>6</v>
      </c>
      <c r="C25" s="265" t="s">
        <v>152</v>
      </c>
      <c r="D25" s="265" t="s">
        <v>58</v>
      </c>
      <c r="E25" s="124">
        <v>1500</v>
      </c>
      <c r="F25" s="125">
        <v>6000</v>
      </c>
      <c r="G25" s="143">
        <f t="shared" si="3"/>
        <v>0.56519999999999992</v>
      </c>
      <c r="H25" s="126"/>
      <c r="I25" s="254">
        <v>43000</v>
      </c>
      <c r="J25" s="109">
        <f t="shared" si="1"/>
        <v>62.8</v>
      </c>
      <c r="K25" s="118">
        <f t="shared" si="2"/>
        <v>0.56519999999999992</v>
      </c>
      <c r="L25" s="146">
        <v>1</v>
      </c>
    </row>
    <row r="26" spans="1:12" x14ac:dyDescent="0.25">
      <c r="A26" s="9">
        <v>8</v>
      </c>
      <c r="B26" s="265" t="s">
        <v>6</v>
      </c>
      <c r="C26" s="265" t="s">
        <v>39</v>
      </c>
      <c r="D26" s="265">
        <v>20</v>
      </c>
      <c r="E26" s="124">
        <v>1500</v>
      </c>
      <c r="F26" s="125">
        <v>2380</v>
      </c>
      <c r="G26" s="143">
        <f t="shared" si="3"/>
        <v>0.22419599999999998</v>
      </c>
      <c r="H26" s="126"/>
      <c r="I26" s="254">
        <v>43000</v>
      </c>
      <c r="J26" s="109">
        <f t="shared" si="1"/>
        <v>62.8</v>
      </c>
      <c r="K26" s="118">
        <f t="shared" si="2"/>
        <v>0.22419599999999998</v>
      </c>
      <c r="L26" s="146">
        <v>1</v>
      </c>
    </row>
    <row r="27" spans="1:12" x14ac:dyDescent="0.25">
      <c r="A27" s="9">
        <v>8</v>
      </c>
      <c r="B27" s="74" t="s">
        <v>6</v>
      </c>
      <c r="C27" s="74"/>
      <c r="D27" s="74" t="s">
        <v>58</v>
      </c>
      <c r="E27" s="124"/>
      <c r="F27" s="125"/>
      <c r="G27" s="143">
        <f t="shared" si="3"/>
        <v>0</v>
      </c>
      <c r="H27" s="126"/>
      <c r="I27" s="254"/>
      <c r="J27" s="109">
        <f t="shared" si="1"/>
        <v>62.8</v>
      </c>
      <c r="K27" s="118">
        <f t="shared" si="2"/>
        <v>0</v>
      </c>
      <c r="L27" s="146"/>
    </row>
    <row r="28" spans="1:12" x14ac:dyDescent="0.25">
      <c r="A28" s="9">
        <v>8</v>
      </c>
      <c r="B28" s="74" t="s">
        <v>6</v>
      </c>
      <c r="C28" s="74" t="s">
        <v>37</v>
      </c>
      <c r="D28" s="74" t="s">
        <v>35</v>
      </c>
      <c r="E28" s="124"/>
      <c r="F28" s="125"/>
      <c r="G28" s="143">
        <f t="shared" si="3"/>
        <v>0</v>
      </c>
      <c r="H28" s="126"/>
      <c r="I28" s="254"/>
      <c r="J28" s="109">
        <f t="shared" si="1"/>
        <v>62.8</v>
      </c>
      <c r="K28" s="118">
        <f t="shared" si="2"/>
        <v>0</v>
      </c>
      <c r="L28" s="146"/>
    </row>
    <row r="29" spans="1:12" x14ac:dyDescent="0.25">
      <c r="A29" s="9">
        <v>8</v>
      </c>
      <c r="B29" s="74" t="s">
        <v>8</v>
      </c>
      <c r="C29" s="74"/>
      <c r="D29" s="74" t="s">
        <v>7</v>
      </c>
      <c r="E29" s="124"/>
      <c r="F29" s="125"/>
      <c r="G29" s="143">
        <f t="shared" si="3"/>
        <v>0</v>
      </c>
      <c r="H29" s="126"/>
      <c r="I29" s="254"/>
      <c r="J29" s="109">
        <f t="shared" si="1"/>
        <v>62.8</v>
      </c>
      <c r="K29" s="118">
        <f t="shared" si="2"/>
        <v>0</v>
      </c>
      <c r="L29" s="146"/>
    </row>
    <row r="30" spans="1:12" x14ac:dyDescent="0.25">
      <c r="A30" s="9">
        <v>10</v>
      </c>
      <c r="B30" s="265" t="s">
        <v>6</v>
      </c>
      <c r="C30" s="265" t="s">
        <v>152</v>
      </c>
      <c r="D30" s="265" t="s">
        <v>58</v>
      </c>
      <c r="E30" s="124">
        <v>1500</v>
      </c>
      <c r="F30" s="125">
        <v>6000</v>
      </c>
      <c r="G30" s="143">
        <f t="shared" si="3"/>
        <v>0.70650000000000002</v>
      </c>
      <c r="H30" s="126"/>
      <c r="I30" s="254">
        <v>43000</v>
      </c>
      <c r="J30" s="109">
        <f t="shared" si="1"/>
        <v>78.5</v>
      </c>
      <c r="K30" s="118">
        <f t="shared" si="2"/>
        <v>0.70650000000000002</v>
      </c>
      <c r="L30" s="146">
        <v>1</v>
      </c>
    </row>
    <row r="31" spans="1:12" x14ac:dyDescent="0.25">
      <c r="A31" s="9">
        <v>10</v>
      </c>
      <c r="B31" s="265" t="s">
        <v>6</v>
      </c>
      <c r="C31" s="265"/>
      <c r="D31" s="265" t="s">
        <v>58</v>
      </c>
      <c r="E31" s="124">
        <v>1500</v>
      </c>
      <c r="F31" s="125">
        <v>3000</v>
      </c>
      <c r="G31" s="143">
        <f t="shared" si="3"/>
        <v>0.35325000000000001</v>
      </c>
      <c r="H31" s="126"/>
      <c r="I31" s="254">
        <v>43000</v>
      </c>
      <c r="J31" s="109">
        <f t="shared" si="1"/>
        <v>78.5</v>
      </c>
      <c r="K31" s="118">
        <f t="shared" si="2"/>
        <v>0.35325000000000001</v>
      </c>
      <c r="L31" s="146">
        <v>1</v>
      </c>
    </row>
    <row r="32" spans="1:12" x14ac:dyDescent="0.25">
      <c r="A32" s="9">
        <v>10</v>
      </c>
      <c r="B32" s="265" t="s">
        <v>6</v>
      </c>
      <c r="C32" s="265"/>
      <c r="D32" s="265" t="s">
        <v>58</v>
      </c>
      <c r="E32" s="124">
        <v>1500</v>
      </c>
      <c r="F32" s="125">
        <v>2500</v>
      </c>
      <c r="G32" s="143">
        <f t="shared" si="3"/>
        <v>0.294375</v>
      </c>
      <c r="H32" s="126"/>
      <c r="I32" s="254">
        <v>42000</v>
      </c>
      <c r="J32" s="109">
        <f t="shared" si="1"/>
        <v>78.5</v>
      </c>
      <c r="K32" s="118">
        <f t="shared" si="2"/>
        <v>0.294375</v>
      </c>
      <c r="L32" s="146">
        <v>1</v>
      </c>
    </row>
    <row r="33" spans="1:12" x14ac:dyDescent="0.25">
      <c r="A33" s="9">
        <v>10</v>
      </c>
      <c r="B33" s="74" t="s">
        <v>6</v>
      </c>
      <c r="C33" s="74"/>
      <c r="D33" s="74">
        <v>20</v>
      </c>
      <c r="E33" s="124">
        <v>440</v>
      </c>
      <c r="F33" s="125">
        <v>1800</v>
      </c>
      <c r="G33" s="143">
        <f t="shared" si="3"/>
        <v>0.18651600000000002</v>
      </c>
      <c r="H33" s="126"/>
      <c r="I33" s="254">
        <v>30000</v>
      </c>
      <c r="J33" s="109">
        <f t="shared" si="1"/>
        <v>78.5</v>
      </c>
      <c r="K33" s="118">
        <f t="shared" si="2"/>
        <v>6.2172000000000005E-2</v>
      </c>
      <c r="L33" s="146">
        <v>3</v>
      </c>
    </row>
    <row r="34" spans="1:12" x14ac:dyDescent="0.25">
      <c r="A34" s="9">
        <v>10</v>
      </c>
      <c r="B34" s="74" t="s">
        <v>9</v>
      </c>
      <c r="C34" s="74"/>
      <c r="D34" s="74" t="s">
        <v>7</v>
      </c>
      <c r="E34" s="124"/>
      <c r="F34" s="125"/>
      <c r="G34" s="143">
        <f t="shared" si="3"/>
        <v>0</v>
      </c>
      <c r="H34" s="126"/>
      <c r="I34" s="254"/>
      <c r="J34" s="109">
        <f t="shared" si="1"/>
        <v>78.5</v>
      </c>
      <c r="K34" s="118">
        <f t="shared" si="2"/>
        <v>0</v>
      </c>
      <c r="L34" s="146"/>
    </row>
    <row r="35" spans="1:12" x14ac:dyDescent="0.25">
      <c r="A35" s="9">
        <v>10</v>
      </c>
      <c r="B35" s="265" t="s">
        <v>6</v>
      </c>
      <c r="C35" s="265" t="s">
        <v>37</v>
      </c>
      <c r="D35" s="265" t="s">
        <v>225</v>
      </c>
      <c r="E35" s="124">
        <v>1500</v>
      </c>
      <c r="F35" s="125">
        <v>1500</v>
      </c>
      <c r="G35" s="143">
        <f t="shared" si="3"/>
        <v>0.18</v>
      </c>
      <c r="H35" s="126"/>
      <c r="I35" s="254">
        <v>170000</v>
      </c>
      <c r="J35" s="109">
        <f>A35*8</f>
        <v>80</v>
      </c>
      <c r="K35" s="118">
        <f t="shared" si="2"/>
        <v>0.18</v>
      </c>
      <c r="L35" s="146">
        <v>1</v>
      </c>
    </row>
    <row r="36" spans="1:12" x14ac:dyDescent="0.25">
      <c r="A36" s="9">
        <v>12</v>
      </c>
      <c r="B36" s="74" t="s">
        <v>6</v>
      </c>
      <c r="C36" s="74"/>
      <c r="D36" s="74" t="s">
        <v>32</v>
      </c>
      <c r="E36" s="124"/>
      <c r="F36" s="125"/>
      <c r="G36" s="143">
        <f t="shared" si="3"/>
        <v>0</v>
      </c>
      <c r="H36" s="126"/>
      <c r="I36" s="254"/>
      <c r="J36" s="109">
        <f t="shared" si="1"/>
        <v>94.199999999999989</v>
      </c>
      <c r="K36" s="118">
        <f t="shared" si="2"/>
        <v>0</v>
      </c>
      <c r="L36" s="146"/>
    </row>
    <row r="37" spans="1:12" x14ac:dyDescent="0.25">
      <c r="A37" s="9">
        <v>16</v>
      </c>
      <c r="B37" s="74" t="s">
        <v>6</v>
      </c>
      <c r="C37" s="74" t="s">
        <v>37</v>
      </c>
      <c r="D37" s="74" t="s">
        <v>36</v>
      </c>
      <c r="E37" s="124">
        <v>1500</v>
      </c>
      <c r="F37" s="125">
        <v>4000</v>
      </c>
      <c r="G37" s="143">
        <f t="shared" ref="G37:G55" si="4">L37*K37</f>
        <v>9.7967999999999993</v>
      </c>
      <c r="H37" s="126"/>
      <c r="I37" s="254">
        <v>43000</v>
      </c>
      <c r="J37" s="109">
        <f t="shared" si="1"/>
        <v>125.6</v>
      </c>
      <c r="K37" s="118">
        <f t="shared" si="2"/>
        <v>0.75359999999999994</v>
      </c>
      <c r="L37" s="146">
        <v>13</v>
      </c>
    </row>
    <row r="38" spans="1:12" x14ac:dyDescent="0.25">
      <c r="A38" s="9">
        <v>16</v>
      </c>
      <c r="B38" s="74" t="s">
        <v>6</v>
      </c>
      <c r="C38" s="74" t="s">
        <v>37</v>
      </c>
      <c r="D38" s="74" t="s">
        <v>38</v>
      </c>
      <c r="E38" s="124">
        <v>1500</v>
      </c>
      <c r="F38" s="125">
        <v>6000</v>
      </c>
      <c r="G38" s="143">
        <f t="shared" si="4"/>
        <v>19.216799999999999</v>
      </c>
      <c r="H38" s="126"/>
      <c r="I38" s="254">
        <v>43000</v>
      </c>
      <c r="J38" s="109">
        <f t="shared" si="1"/>
        <v>125.6</v>
      </c>
      <c r="K38" s="118">
        <f t="shared" si="2"/>
        <v>1.1303999999999998</v>
      </c>
      <c r="L38" s="146">
        <v>17</v>
      </c>
    </row>
    <row r="39" spans="1:12" x14ac:dyDescent="0.25">
      <c r="A39" s="9">
        <v>16</v>
      </c>
      <c r="B39" s="74" t="s">
        <v>6</v>
      </c>
      <c r="C39" s="74" t="s">
        <v>37</v>
      </c>
      <c r="D39" s="74">
        <v>50</v>
      </c>
      <c r="E39" s="124">
        <v>1500</v>
      </c>
      <c r="F39" s="125">
        <v>6000</v>
      </c>
      <c r="G39" s="143">
        <f t="shared" si="4"/>
        <v>12.434399999999998</v>
      </c>
      <c r="H39" s="126"/>
      <c r="I39" s="254">
        <v>43000</v>
      </c>
      <c r="J39" s="109">
        <f t="shared" si="1"/>
        <v>125.6</v>
      </c>
      <c r="K39" s="118">
        <f t="shared" si="2"/>
        <v>1.1303999999999998</v>
      </c>
      <c r="L39" s="146">
        <v>11</v>
      </c>
    </row>
    <row r="40" spans="1:12" x14ac:dyDescent="0.25">
      <c r="A40" s="9">
        <v>16</v>
      </c>
      <c r="B40" s="265" t="s">
        <v>6</v>
      </c>
      <c r="C40" s="265" t="s">
        <v>39</v>
      </c>
      <c r="D40" s="265">
        <v>20</v>
      </c>
      <c r="E40" s="124">
        <v>2000</v>
      </c>
      <c r="F40" s="125">
        <v>3000</v>
      </c>
      <c r="G40" s="143">
        <f t="shared" si="4"/>
        <v>0.75359999999999994</v>
      </c>
      <c r="H40" s="126"/>
      <c r="I40" s="254">
        <v>44000</v>
      </c>
      <c r="J40" s="109">
        <f t="shared" si="1"/>
        <v>125.6</v>
      </c>
      <c r="K40" s="118">
        <f t="shared" si="2"/>
        <v>0.75359999999999994</v>
      </c>
      <c r="L40" s="146">
        <v>1</v>
      </c>
    </row>
    <row r="41" spans="1:12" x14ac:dyDescent="0.25">
      <c r="A41" s="9">
        <v>16</v>
      </c>
      <c r="B41" s="74" t="s">
        <v>6</v>
      </c>
      <c r="C41" s="74"/>
      <c r="D41" s="74" t="s">
        <v>79</v>
      </c>
      <c r="E41" s="124"/>
      <c r="F41" s="125"/>
      <c r="G41" s="143">
        <f t="shared" si="4"/>
        <v>0</v>
      </c>
      <c r="H41" s="126"/>
      <c r="I41" s="254"/>
      <c r="J41" s="109">
        <f t="shared" si="1"/>
        <v>125.6</v>
      </c>
      <c r="K41" s="118">
        <f t="shared" si="2"/>
        <v>0</v>
      </c>
      <c r="L41" s="146"/>
    </row>
    <row r="42" spans="1:12" x14ac:dyDescent="0.25">
      <c r="A42" s="9">
        <v>18</v>
      </c>
      <c r="B42" s="74" t="s">
        <v>6</v>
      </c>
      <c r="C42" s="74" t="s">
        <v>37</v>
      </c>
      <c r="D42" s="74" t="s">
        <v>35</v>
      </c>
      <c r="E42" s="124">
        <v>1500</v>
      </c>
      <c r="F42" s="125">
        <v>6000</v>
      </c>
      <c r="G42" s="143">
        <f t="shared" si="4"/>
        <v>0</v>
      </c>
      <c r="H42" s="126"/>
      <c r="I42" s="254"/>
      <c r="J42" s="109">
        <f t="shared" si="1"/>
        <v>141.29999999999998</v>
      </c>
      <c r="K42" s="118">
        <f t="shared" si="2"/>
        <v>1.2716999999999998</v>
      </c>
      <c r="L42" s="146"/>
    </row>
    <row r="43" spans="1:12" x14ac:dyDescent="0.25">
      <c r="A43" s="9">
        <v>20</v>
      </c>
      <c r="B43" s="74" t="s">
        <v>6</v>
      </c>
      <c r="C43" s="74" t="s">
        <v>37</v>
      </c>
      <c r="D43" s="265" t="s">
        <v>58</v>
      </c>
      <c r="E43" s="124"/>
      <c r="F43" s="125"/>
      <c r="G43" s="143">
        <f t="shared" si="4"/>
        <v>0</v>
      </c>
      <c r="H43" s="126"/>
      <c r="I43" s="254"/>
      <c r="J43" s="109">
        <f t="shared" si="1"/>
        <v>157</v>
      </c>
      <c r="K43" s="118">
        <f t="shared" si="2"/>
        <v>0</v>
      </c>
      <c r="L43" s="146"/>
    </row>
    <row r="44" spans="1:12" x14ac:dyDescent="0.25">
      <c r="A44" s="9">
        <v>20</v>
      </c>
      <c r="B44" s="265" t="s">
        <v>6</v>
      </c>
      <c r="C44" s="265" t="s">
        <v>37</v>
      </c>
      <c r="D44" s="265" t="s">
        <v>32</v>
      </c>
      <c r="E44" s="124">
        <v>1500</v>
      </c>
      <c r="F44" s="125">
        <v>6000</v>
      </c>
      <c r="G44" s="143">
        <f t="shared" si="4"/>
        <v>1.413</v>
      </c>
      <c r="H44" s="126"/>
      <c r="I44" s="254">
        <v>44000</v>
      </c>
      <c r="J44" s="109">
        <f t="shared" si="1"/>
        <v>157</v>
      </c>
      <c r="K44" s="118">
        <f t="shared" si="2"/>
        <v>1.413</v>
      </c>
      <c r="L44" s="146">
        <v>1</v>
      </c>
    </row>
    <row r="45" spans="1:12" x14ac:dyDescent="0.25">
      <c r="A45" s="9">
        <v>20</v>
      </c>
      <c r="B45" s="265" t="s">
        <v>6</v>
      </c>
      <c r="C45" s="265" t="s">
        <v>39</v>
      </c>
      <c r="D45" s="265" t="s">
        <v>58</v>
      </c>
      <c r="E45" s="124">
        <v>1500</v>
      </c>
      <c r="F45" s="125">
        <v>2800</v>
      </c>
      <c r="G45" s="143">
        <f t="shared" si="4"/>
        <v>0.65939999999999988</v>
      </c>
      <c r="H45" s="126"/>
      <c r="I45" s="254">
        <v>43000</v>
      </c>
      <c r="J45" s="109">
        <f t="shared" si="1"/>
        <v>157</v>
      </c>
      <c r="K45" s="118">
        <f t="shared" si="2"/>
        <v>0.65939999999999988</v>
      </c>
      <c r="L45" s="146">
        <v>1</v>
      </c>
    </row>
    <row r="46" spans="1:12" x14ac:dyDescent="0.25">
      <c r="A46" s="9">
        <v>20</v>
      </c>
      <c r="B46" s="265" t="s">
        <v>6</v>
      </c>
      <c r="C46" s="265" t="s">
        <v>39</v>
      </c>
      <c r="D46" s="265" t="s">
        <v>58</v>
      </c>
      <c r="E46" s="124">
        <v>1500</v>
      </c>
      <c r="F46" s="125">
        <v>1800</v>
      </c>
      <c r="G46" s="143">
        <f t="shared" si="4"/>
        <v>0.42390000000000005</v>
      </c>
      <c r="H46" s="126"/>
      <c r="I46" s="254">
        <v>43000</v>
      </c>
      <c r="J46" s="109">
        <f t="shared" si="1"/>
        <v>157</v>
      </c>
      <c r="K46" s="118">
        <f t="shared" si="2"/>
        <v>0.42390000000000005</v>
      </c>
      <c r="L46" s="146">
        <v>1</v>
      </c>
    </row>
    <row r="47" spans="1:12" x14ac:dyDescent="0.25">
      <c r="A47" s="9">
        <v>20</v>
      </c>
      <c r="B47" s="265" t="s">
        <v>6</v>
      </c>
      <c r="C47" s="265" t="s">
        <v>39</v>
      </c>
      <c r="D47" s="265" t="s">
        <v>58</v>
      </c>
      <c r="E47" s="124">
        <v>1000</v>
      </c>
      <c r="F47" s="125">
        <v>1500</v>
      </c>
      <c r="G47" s="143">
        <f t="shared" si="4"/>
        <v>0.23549999999999999</v>
      </c>
      <c r="H47" s="126"/>
      <c r="I47" s="254">
        <v>43000</v>
      </c>
      <c r="J47" s="109">
        <f t="shared" si="1"/>
        <v>157</v>
      </c>
      <c r="K47" s="118">
        <f t="shared" si="2"/>
        <v>0.23549999999999999</v>
      </c>
      <c r="L47" s="146">
        <v>1</v>
      </c>
    </row>
    <row r="48" spans="1:12" x14ac:dyDescent="0.25">
      <c r="A48" s="9">
        <v>20</v>
      </c>
      <c r="B48" s="74" t="s">
        <v>6</v>
      </c>
      <c r="C48" s="74"/>
      <c r="D48" s="74" t="s">
        <v>32</v>
      </c>
      <c r="E48" s="124"/>
      <c r="F48" s="125"/>
      <c r="G48" s="143">
        <f t="shared" si="4"/>
        <v>0</v>
      </c>
      <c r="H48" s="126"/>
      <c r="I48" s="254"/>
      <c r="J48" s="109">
        <f t="shared" si="1"/>
        <v>157</v>
      </c>
      <c r="K48" s="118">
        <f t="shared" si="2"/>
        <v>0</v>
      </c>
      <c r="L48" s="146"/>
    </row>
    <row r="49" spans="1:12" x14ac:dyDescent="0.25">
      <c r="A49" s="9">
        <v>20</v>
      </c>
      <c r="B49" s="74" t="s">
        <v>6</v>
      </c>
      <c r="C49" s="74"/>
      <c r="D49" s="74" t="s">
        <v>79</v>
      </c>
      <c r="E49" s="124"/>
      <c r="F49" s="125"/>
      <c r="G49" s="143">
        <f t="shared" si="4"/>
        <v>0</v>
      </c>
      <c r="H49" s="126"/>
      <c r="I49" s="254"/>
      <c r="J49" s="109">
        <f t="shared" si="1"/>
        <v>157</v>
      </c>
      <c r="K49" s="118">
        <f t="shared" si="2"/>
        <v>0</v>
      </c>
      <c r="L49" s="146"/>
    </row>
    <row r="50" spans="1:12" x14ac:dyDescent="0.25">
      <c r="A50" s="9">
        <v>30</v>
      </c>
      <c r="B50" s="74" t="s">
        <v>6</v>
      </c>
      <c r="C50" s="74"/>
      <c r="D50" s="74" t="s">
        <v>58</v>
      </c>
      <c r="E50" s="124"/>
      <c r="F50" s="125"/>
      <c r="G50" s="143">
        <f t="shared" si="4"/>
        <v>0</v>
      </c>
      <c r="H50" s="126"/>
      <c r="I50" s="254"/>
      <c r="J50" s="109">
        <f t="shared" si="1"/>
        <v>235.5</v>
      </c>
      <c r="K50" s="118">
        <f t="shared" si="2"/>
        <v>0</v>
      </c>
      <c r="L50" s="146"/>
    </row>
    <row r="51" spans="1:12" x14ac:dyDescent="0.25">
      <c r="A51" s="9">
        <v>36</v>
      </c>
      <c r="B51" s="74" t="s">
        <v>6</v>
      </c>
      <c r="C51" s="74"/>
      <c r="D51" s="74" t="s">
        <v>58</v>
      </c>
      <c r="E51" s="124"/>
      <c r="F51" s="125"/>
      <c r="G51" s="143">
        <f t="shared" si="4"/>
        <v>0</v>
      </c>
      <c r="H51" s="126"/>
      <c r="I51" s="254"/>
      <c r="J51" s="109">
        <f t="shared" si="1"/>
        <v>282.59999999999997</v>
      </c>
      <c r="K51" s="118">
        <f t="shared" si="2"/>
        <v>0</v>
      </c>
      <c r="L51" s="146"/>
    </row>
    <row r="52" spans="1:12" x14ac:dyDescent="0.25">
      <c r="A52" s="9">
        <v>40</v>
      </c>
      <c r="B52" s="74" t="s">
        <v>6</v>
      </c>
      <c r="C52" s="74"/>
      <c r="D52" s="74" t="s">
        <v>58</v>
      </c>
      <c r="E52" s="124"/>
      <c r="F52" s="125"/>
      <c r="G52" s="143">
        <f t="shared" si="4"/>
        <v>0</v>
      </c>
      <c r="H52" s="126"/>
      <c r="I52" s="254"/>
      <c r="J52" s="109">
        <f t="shared" si="1"/>
        <v>314</v>
      </c>
      <c r="K52" s="118">
        <f t="shared" si="2"/>
        <v>0</v>
      </c>
      <c r="L52" s="146"/>
    </row>
    <row r="53" spans="1:12" x14ac:dyDescent="0.25">
      <c r="A53" s="9">
        <v>40</v>
      </c>
      <c r="B53" s="265" t="s">
        <v>6</v>
      </c>
      <c r="C53" s="265"/>
      <c r="D53" s="265">
        <v>45</v>
      </c>
      <c r="E53" s="124">
        <v>1300</v>
      </c>
      <c r="F53" s="125">
        <v>1500</v>
      </c>
      <c r="G53" s="143">
        <f t="shared" si="4"/>
        <v>0.61230000000000007</v>
      </c>
      <c r="H53" s="126"/>
      <c r="I53" s="254">
        <v>44000</v>
      </c>
      <c r="J53" s="109">
        <f t="shared" si="1"/>
        <v>314</v>
      </c>
      <c r="K53" s="118">
        <f t="shared" si="2"/>
        <v>0.61230000000000007</v>
      </c>
      <c r="L53" s="146">
        <v>1</v>
      </c>
    </row>
    <row r="54" spans="1:12" x14ac:dyDescent="0.25">
      <c r="A54" s="9">
        <v>50</v>
      </c>
      <c r="B54" s="74" t="s">
        <v>6</v>
      </c>
      <c r="C54" s="74"/>
      <c r="D54" s="74">
        <v>45</v>
      </c>
      <c r="E54" s="124"/>
      <c r="F54" s="125"/>
      <c r="G54" s="143">
        <f t="shared" si="4"/>
        <v>0</v>
      </c>
      <c r="H54" s="126"/>
      <c r="I54" s="254"/>
      <c r="J54" s="109">
        <f t="shared" si="1"/>
        <v>392.5</v>
      </c>
      <c r="K54" s="118">
        <f t="shared" si="2"/>
        <v>0</v>
      </c>
      <c r="L54" s="146"/>
    </row>
    <row r="55" spans="1:12" ht="15.75" thickBot="1" x14ac:dyDescent="0.3">
      <c r="A55" s="10">
        <v>60</v>
      </c>
      <c r="B55" s="77" t="s">
        <v>6</v>
      </c>
      <c r="C55" s="77"/>
      <c r="D55" s="77" t="s">
        <v>58</v>
      </c>
      <c r="E55" s="127"/>
      <c r="F55" s="128"/>
      <c r="G55" s="209">
        <f t="shared" si="4"/>
        <v>0</v>
      </c>
      <c r="H55" s="129"/>
      <c r="I55" s="147"/>
      <c r="J55" s="148">
        <f t="shared" si="1"/>
        <v>471</v>
      </c>
      <c r="K55" s="149">
        <f t="shared" si="2"/>
        <v>0</v>
      </c>
      <c r="L55" s="150"/>
    </row>
    <row r="56" spans="1:12" x14ac:dyDescent="0.25">
      <c r="G56" s="117">
        <f>SUM(G2:G55)</f>
        <v>134.48802435000007</v>
      </c>
    </row>
  </sheetData>
  <pageMargins left="0.7" right="0.7" top="0.75" bottom="0.75" header="0.3" footer="0.3"/>
  <ignoredErrors>
    <ignoredError sqref="G6 J9 J13 J35 J1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44"/>
  <sheetViews>
    <sheetView workbookViewId="0">
      <pane ySplit="1" topLeftCell="A103" activePane="bottomLeft" state="frozen"/>
      <selection pane="bottomLeft" activeCell="I1" sqref="I1"/>
    </sheetView>
  </sheetViews>
  <sheetFormatPr defaultRowHeight="15" x14ac:dyDescent="0.25"/>
  <cols>
    <col min="1" max="2" width="5.5703125" customWidth="1"/>
    <col min="3" max="3" width="5.85546875" customWidth="1"/>
    <col min="4" max="4" width="12" customWidth="1"/>
    <col min="5" max="5" width="12.85546875" customWidth="1"/>
    <col min="9" max="9" width="9.140625" style="19"/>
    <col min="12" max="12" width="9.140625" style="154"/>
    <col min="13" max="13" width="9.140625" style="85"/>
  </cols>
  <sheetData>
    <row r="1" spans="1:13" ht="15.75" thickBot="1" x14ac:dyDescent="0.3">
      <c r="A1" s="16" t="s">
        <v>187</v>
      </c>
      <c r="B1" s="16" t="s">
        <v>185</v>
      </c>
      <c r="C1" s="16" t="s">
        <v>186</v>
      </c>
      <c r="D1" s="16" t="s">
        <v>1</v>
      </c>
      <c r="E1" s="16" t="s">
        <v>188</v>
      </c>
      <c r="F1" s="16" t="s">
        <v>5</v>
      </c>
      <c r="G1" s="353" t="s">
        <v>2</v>
      </c>
      <c r="H1" s="354"/>
      <c r="I1" s="208" t="s">
        <v>3</v>
      </c>
      <c r="J1" s="17" t="s">
        <v>51</v>
      </c>
      <c r="K1" s="22" t="s">
        <v>11</v>
      </c>
      <c r="L1" s="153" t="s">
        <v>97</v>
      </c>
      <c r="M1" s="191" t="s">
        <v>189</v>
      </c>
    </row>
    <row r="2" spans="1:13" x14ac:dyDescent="0.25">
      <c r="A2" s="168">
        <v>20</v>
      </c>
      <c r="B2" s="169">
        <v>20</v>
      </c>
      <c r="C2" s="169">
        <v>3</v>
      </c>
      <c r="D2" s="86"/>
      <c r="E2" s="86"/>
      <c r="F2" s="86"/>
      <c r="G2" s="336"/>
      <c r="H2" s="336"/>
      <c r="I2" s="419"/>
      <c r="J2" s="59"/>
      <c r="K2" s="255"/>
      <c r="L2" s="59">
        <v>0.89</v>
      </c>
      <c r="M2" s="192"/>
    </row>
    <row r="3" spans="1:13" ht="15.75" thickBot="1" x14ac:dyDescent="0.3">
      <c r="A3" s="170">
        <v>20</v>
      </c>
      <c r="B3" s="171">
        <v>20</v>
      </c>
      <c r="C3" s="171">
        <v>4</v>
      </c>
      <c r="D3" s="66"/>
      <c r="E3" s="66"/>
      <c r="F3" s="66"/>
      <c r="G3" s="329"/>
      <c r="H3" s="329"/>
      <c r="I3" s="420"/>
      <c r="J3" s="67"/>
      <c r="K3" s="256"/>
      <c r="L3" s="67">
        <v>1.1499999999999999</v>
      </c>
      <c r="M3" s="193"/>
    </row>
    <row r="4" spans="1:13" ht="15.75" thickBot="1" x14ac:dyDescent="0.3">
      <c r="A4" s="79">
        <v>25</v>
      </c>
      <c r="B4" s="111">
        <v>16</v>
      </c>
      <c r="C4" s="111">
        <v>3</v>
      </c>
      <c r="D4" s="156"/>
      <c r="E4" s="156"/>
      <c r="F4" s="156"/>
      <c r="G4" s="362"/>
      <c r="H4" s="363"/>
      <c r="I4" s="421"/>
      <c r="J4" s="157"/>
      <c r="K4" s="257"/>
      <c r="L4" s="157">
        <v>0.91</v>
      </c>
      <c r="M4" s="194"/>
    </row>
    <row r="5" spans="1:13" x14ac:dyDescent="0.25">
      <c r="A5" s="168">
        <v>25</v>
      </c>
      <c r="B5" s="169">
        <v>25</v>
      </c>
      <c r="C5" s="169">
        <v>3</v>
      </c>
      <c r="D5" s="86"/>
      <c r="E5" s="86"/>
      <c r="F5" s="86"/>
      <c r="G5" s="336"/>
      <c r="H5" s="336"/>
      <c r="I5" s="419"/>
      <c r="J5" s="59"/>
      <c r="K5" s="255"/>
      <c r="L5" s="59">
        <v>1.1200000000000001</v>
      </c>
      <c r="M5" s="192"/>
    </row>
    <row r="6" spans="1:13" ht="15.75" thickBot="1" x14ac:dyDescent="0.3">
      <c r="A6" s="170">
        <v>25</v>
      </c>
      <c r="B6" s="171">
        <v>25</v>
      </c>
      <c r="C6" s="171">
        <v>4</v>
      </c>
      <c r="D6" s="66"/>
      <c r="E6" s="66"/>
      <c r="F6" s="66"/>
      <c r="G6" s="329"/>
      <c r="H6" s="329"/>
      <c r="I6" s="420"/>
      <c r="J6" s="67"/>
      <c r="K6" s="256"/>
      <c r="L6" s="67">
        <v>1.46</v>
      </c>
      <c r="M6" s="193"/>
    </row>
    <row r="7" spans="1:13" ht="15.75" thickBot="1" x14ac:dyDescent="0.3">
      <c r="A7" s="79">
        <v>28</v>
      </c>
      <c r="B7" s="111">
        <v>28</v>
      </c>
      <c r="C7" s="111">
        <v>3</v>
      </c>
      <c r="D7" s="156"/>
      <c r="E7" s="156"/>
      <c r="F7" s="156"/>
      <c r="G7" s="362"/>
      <c r="H7" s="363"/>
      <c r="I7" s="421"/>
      <c r="J7" s="157"/>
      <c r="K7" s="257"/>
      <c r="L7" s="157">
        <v>1.27</v>
      </c>
      <c r="M7" s="194"/>
    </row>
    <row r="8" spans="1:13" x14ac:dyDescent="0.25">
      <c r="A8" s="168">
        <v>30</v>
      </c>
      <c r="B8" s="169">
        <v>30</v>
      </c>
      <c r="C8" s="169">
        <v>3</v>
      </c>
      <c r="D8" s="86"/>
      <c r="E8" s="86"/>
      <c r="F8" s="86"/>
      <c r="G8" s="336"/>
      <c r="H8" s="336"/>
      <c r="I8" s="419"/>
      <c r="J8" s="59"/>
      <c r="K8" s="255"/>
      <c r="L8" s="59">
        <v>1.36</v>
      </c>
      <c r="M8" s="192"/>
    </row>
    <row r="9" spans="1:13" ht="15.75" thickBot="1" x14ac:dyDescent="0.3">
      <c r="A9" s="170">
        <v>30</v>
      </c>
      <c r="B9" s="171">
        <v>30</v>
      </c>
      <c r="C9" s="171">
        <v>4</v>
      </c>
      <c r="D9" s="66"/>
      <c r="E9" s="66"/>
      <c r="F9" s="66"/>
      <c r="G9" s="329"/>
      <c r="H9" s="329"/>
      <c r="I9" s="420"/>
      <c r="J9" s="67"/>
      <c r="K9" s="256"/>
      <c r="L9" s="67">
        <v>1.78</v>
      </c>
      <c r="M9" s="193"/>
    </row>
    <row r="10" spans="1:13" x14ac:dyDescent="0.25">
      <c r="A10" s="172">
        <v>32</v>
      </c>
      <c r="B10" s="173">
        <v>20</v>
      </c>
      <c r="C10" s="173">
        <v>3</v>
      </c>
      <c r="D10" s="83"/>
      <c r="E10" s="83"/>
      <c r="F10" s="83"/>
      <c r="G10" s="331"/>
      <c r="H10" s="349"/>
      <c r="I10" s="422"/>
      <c r="J10" s="37"/>
      <c r="K10" s="258"/>
      <c r="L10" s="37">
        <v>1.17</v>
      </c>
      <c r="M10" s="195"/>
    </row>
    <row r="11" spans="1:13" ht="15.75" thickBot="1" x14ac:dyDescent="0.3">
      <c r="A11" s="174">
        <v>32</v>
      </c>
      <c r="B11" s="148">
        <v>20</v>
      </c>
      <c r="C11" s="148">
        <v>4</v>
      </c>
      <c r="D11" s="77"/>
      <c r="E11" s="77"/>
      <c r="F11" s="77"/>
      <c r="G11" s="327"/>
      <c r="H11" s="351"/>
      <c r="I11" s="423"/>
      <c r="J11" s="11"/>
      <c r="K11" s="259"/>
      <c r="L11" s="11">
        <v>1.52</v>
      </c>
      <c r="M11" s="196"/>
    </row>
    <row r="12" spans="1:13" x14ac:dyDescent="0.25">
      <c r="A12" s="168">
        <v>32</v>
      </c>
      <c r="B12" s="169">
        <v>32</v>
      </c>
      <c r="C12" s="169">
        <v>3</v>
      </c>
      <c r="D12" s="86"/>
      <c r="E12" s="86"/>
      <c r="F12" s="86"/>
      <c r="G12" s="336"/>
      <c r="H12" s="336"/>
      <c r="I12" s="419"/>
      <c r="J12" s="59"/>
      <c r="K12" s="255"/>
      <c r="L12" s="59">
        <v>1.46</v>
      </c>
      <c r="M12" s="192"/>
    </row>
    <row r="13" spans="1:13" ht="15.75" thickBot="1" x14ac:dyDescent="0.3">
      <c r="A13" s="170">
        <v>32</v>
      </c>
      <c r="B13" s="171">
        <v>32</v>
      </c>
      <c r="C13" s="171">
        <v>4</v>
      </c>
      <c r="D13" s="66"/>
      <c r="E13" s="66"/>
      <c r="F13" s="66"/>
      <c r="G13" s="329"/>
      <c r="H13" s="329"/>
      <c r="I13" s="420"/>
      <c r="J13" s="67"/>
      <c r="K13" s="256"/>
      <c r="L13" s="67">
        <v>1.91</v>
      </c>
      <c r="M13" s="193"/>
    </row>
    <row r="14" spans="1:13" x14ac:dyDescent="0.25">
      <c r="A14" s="172">
        <v>35</v>
      </c>
      <c r="B14" s="173">
        <v>35</v>
      </c>
      <c r="C14" s="173">
        <v>3</v>
      </c>
      <c r="D14" s="83"/>
      <c r="E14" s="83"/>
      <c r="F14" s="83"/>
      <c r="G14" s="331"/>
      <c r="H14" s="331"/>
      <c r="I14" s="422"/>
      <c r="J14" s="37"/>
      <c r="K14" s="258"/>
      <c r="L14" s="37">
        <v>1.6</v>
      </c>
      <c r="M14" s="195"/>
    </row>
    <row r="15" spans="1:13" x14ac:dyDescent="0.25">
      <c r="A15" s="175">
        <v>35</v>
      </c>
      <c r="B15" s="109">
        <v>35</v>
      </c>
      <c r="C15" s="109">
        <v>4</v>
      </c>
      <c r="D15" s="74"/>
      <c r="E15" s="74"/>
      <c r="F15" s="74"/>
      <c r="G15" s="325"/>
      <c r="H15" s="325"/>
      <c r="I15" s="424"/>
      <c r="J15" s="7"/>
      <c r="K15" s="254"/>
      <c r="L15" s="7">
        <v>2.1</v>
      </c>
      <c r="M15" s="197"/>
    </row>
    <row r="16" spans="1:13" ht="15.75" thickBot="1" x14ac:dyDescent="0.3">
      <c r="A16" s="174">
        <v>35</v>
      </c>
      <c r="B16" s="148">
        <v>35</v>
      </c>
      <c r="C16" s="148">
        <v>5</v>
      </c>
      <c r="D16" s="77"/>
      <c r="E16" s="77"/>
      <c r="F16" s="77"/>
      <c r="G16" s="327"/>
      <c r="H16" s="327"/>
      <c r="I16" s="423"/>
      <c r="J16" s="11"/>
      <c r="K16" s="259"/>
      <c r="L16" s="11">
        <v>2.58</v>
      </c>
      <c r="M16" s="196"/>
    </row>
    <row r="17" spans="1:13" x14ac:dyDescent="0.25">
      <c r="A17" s="168">
        <v>36</v>
      </c>
      <c r="B17" s="169">
        <v>36</v>
      </c>
      <c r="C17" s="169">
        <v>3</v>
      </c>
      <c r="D17" s="86"/>
      <c r="E17" s="86"/>
      <c r="F17" s="86"/>
      <c r="G17" s="336"/>
      <c r="H17" s="336"/>
      <c r="I17" s="419"/>
      <c r="J17" s="59"/>
      <c r="K17" s="255"/>
      <c r="L17" s="59">
        <v>1.65</v>
      </c>
      <c r="M17" s="192"/>
    </row>
    <row r="18" spans="1:13" ht="15.75" thickBot="1" x14ac:dyDescent="0.3">
      <c r="A18" s="170">
        <v>36</v>
      </c>
      <c r="B18" s="171">
        <v>36</v>
      </c>
      <c r="C18" s="171">
        <v>4</v>
      </c>
      <c r="D18" s="66"/>
      <c r="E18" s="66"/>
      <c r="F18" s="66"/>
      <c r="G18" s="329"/>
      <c r="H18" s="329"/>
      <c r="I18" s="420"/>
      <c r="J18" s="67"/>
      <c r="K18" s="256"/>
      <c r="L18" s="67">
        <v>2.16</v>
      </c>
      <c r="M18" s="193"/>
    </row>
    <row r="19" spans="1:13" x14ac:dyDescent="0.25">
      <c r="A19" s="172">
        <v>40</v>
      </c>
      <c r="B19" s="173">
        <v>25</v>
      </c>
      <c r="C19" s="173">
        <v>3</v>
      </c>
      <c r="D19" s="83"/>
      <c r="E19" s="83"/>
      <c r="F19" s="83"/>
      <c r="G19" s="331"/>
      <c r="H19" s="349"/>
      <c r="I19" s="422"/>
      <c r="J19" s="37"/>
      <c r="K19" s="258"/>
      <c r="L19" s="37">
        <v>1.48</v>
      </c>
      <c r="M19" s="195"/>
    </row>
    <row r="20" spans="1:13" x14ac:dyDescent="0.25">
      <c r="A20" s="175">
        <v>40</v>
      </c>
      <c r="B20" s="109">
        <v>25</v>
      </c>
      <c r="C20" s="109">
        <v>4</v>
      </c>
      <c r="D20" s="74"/>
      <c r="E20" s="74"/>
      <c r="F20" s="74"/>
      <c r="G20" s="325"/>
      <c r="H20" s="344"/>
      <c r="I20" s="424"/>
      <c r="J20" s="7"/>
      <c r="K20" s="254"/>
      <c r="L20" s="7">
        <v>1.94</v>
      </c>
      <c r="M20" s="197"/>
    </row>
    <row r="21" spans="1:13" ht="15.75" thickBot="1" x14ac:dyDescent="0.3">
      <c r="A21" s="174">
        <v>40</v>
      </c>
      <c r="B21" s="148">
        <v>25</v>
      </c>
      <c r="C21" s="148">
        <v>5</v>
      </c>
      <c r="D21" s="77"/>
      <c r="E21" s="77"/>
      <c r="F21" s="77"/>
      <c r="G21" s="327"/>
      <c r="H21" s="351"/>
      <c r="I21" s="423"/>
      <c r="J21" s="11"/>
      <c r="K21" s="259"/>
      <c r="L21" s="11">
        <v>2.37</v>
      </c>
      <c r="M21" s="196"/>
    </row>
    <row r="22" spans="1:13" x14ac:dyDescent="0.25">
      <c r="A22" s="168">
        <v>40</v>
      </c>
      <c r="B22" s="169">
        <v>40</v>
      </c>
      <c r="C22" s="169">
        <v>3</v>
      </c>
      <c r="D22" s="86"/>
      <c r="E22" s="86"/>
      <c r="F22" s="86"/>
      <c r="G22" s="336"/>
      <c r="H22" s="336"/>
      <c r="I22" s="419"/>
      <c r="J22" s="59"/>
      <c r="K22" s="255"/>
      <c r="L22" s="59">
        <v>1.85</v>
      </c>
      <c r="M22" s="192"/>
    </row>
    <row r="23" spans="1:13" x14ac:dyDescent="0.25">
      <c r="A23" s="176">
        <v>40</v>
      </c>
      <c r="B23" s="177">
        <v>40</v>
      </c>
      <c r="C23" s="177">
        <v>4</v>
      </c>
      <c r="D23" s="82"/>
      <c r="E23" s="82"/>
      <c r="F23" s="82"/>
      <c r="G23" s="319"/>
      <c r="H23" s="319"/>
      <c r="I23" s="425"/>
      <c r="J23" s="52"/>
      <c r="K23" s="260"/>
      <c r="L23" s="52">
        <v>2.42</v>
      </c>
      <c r="M23" s="198"/>
    </row>
    <row r="24" spans="1:13" ht="15.75" thickBot="1" x14ac:dyDescent="0.3">
      <c r="A24" s="170">
        <v>40</v>
      </c>
      <c r="B24" s="171">
        <v>40</v>
      </c>
      <c r="C24" s="171">
        <v>5</v>
      </c>
      <c r="D24" s="66"/>
      <c r="E24" s="66"/>
      <c r="F24" s="66"/>
      <c r="G24" s="329"/>
      <c r="H24" s="329"/>
      <c r="I24" s="420"/>
      <c r="J24" s="67"/>
      <c r="K24" s="256"/>
      <c r="L24" s="67">
        <v>2.98</v>
      </c>
      <c r="M24" s="193"/>
    </row>
    <row r="25" spans="1:13" x14ac:dyDescent="0.25">
      <c r="A25" s="172">
        <v>45</v>
      </c>
      <c r="B25" s="173">
        <v>28</v>
      </c>
      <c r="C25" s="173">
        <v>3</v>
      </c>
      <c r="D25" s="83"/>
      <c r="E25" s="83"/>
      <c r="F25" s="83"/>
      <c r="G25" s="331"/>
      <c r="H25" s="349"/>
      <c r="I25" s="422"/>
      <c r="J25" s="37"/>
      <c r="K25" s="258"/>
      <c r="L25" s="37">
        <v>1.68</v>
      </c>
      <c r="M25" s="195"/>
    </row>
    <row r="26" spans="1:13" ht="15.75" thickBot="1" x14ac:dyDescent="0.3">
      <c r="A26" s="174">
        <v>45</v>
      </c>
      <c r="B26" s="148">
        <v>28</v>
      </c>
      <c r="C26" s="148">
        <v>4</v>
      </c>
      <c r="D26" s="77"/>
      <c r="E26" s="77"/>
      <c r="F26" s="77"/>
      <c r="G26" s="327"/>
      <c r="H26" s="351"/>
      <c r="I26" s="423"/>
      <c r="J26" s="11"/>
      <c r="K26" s="259"/>
      <c r="L26" s="11">
        <v>2.2000000000000002</v>
      </c>
      <c r="M26" s="196"/>
    </row>
    <row r="27" spans="1:13" x14ac:dyDescent="0.25">
      <c r="A27" s="168">
        <v>50</v>
      </c>
      <c r="B27" s="169">
        <v>32</v>
      </c>
      <c r="C27" s="169">
        <v>3</v>
      </c>
      <c r="D27" s="86"/>
      <c r="E27" s="86"/>
      <c r="F27" s="86"/>
      <c r="G27" s="336"/>
      <c r="H27" s="336"/>
      <c r="I27" s="419"/>
      <c r="J27" s="59"/>
      <c r="K27" s="255"/>
      <c r="L27" s="59">
        <v>1.9</v>
      </c>
      <c r="M27" s="192"/>
    </row>
    <row r="28" spans="1:13" ht="15.75" thickBot="1" x14ac:dyDescent="0.3">
      <c r="A28" s="170">
        <v>50</v>
      </c>
      <c r="B28" s="171">
        <v>32</v>
      </c>
      <c r="C28" s="171">
        <v>4</v>
      </c>
      <c r="D28" s="66"/>
      <c r="E28" s="66"/>
      <c r="F28" s="66"/>
      <c r="G28" s="329"/>
      <c r="H28" s="329"/>
      <c r="I28" s="420"/>
      <c r="J28" s="67"/>
      <c r="K28" s="256"/>
      <c r="L28" s="67">
        <v>2.4</v>
      </c>
      <c r="M28" s="193"/>
    </row>
    <row r="29" spans="1:13" x14ac:dyDescent="0.25">
      <c r="A29" s="172">
        <v>50</v>
      </c>
      <c r="B29" s="173">
        <v>50</v>
      </c>
      <c r="C29" s="173">
        <v>3</v>
      </c>
      <c r="D29" s="83"/>
      <c r="E29" s="83"/>
      <c r="F29" s="83"/>
      <c r="G29" s="331"/>
      <c r="H29" s="349"/>
      <c r="I29" s="422"/>
      <c r="J29" s="37"/>
      <c r="K29" s="258"/>
      <c r="L29" s="37">
        <v>2.3199999999999998</v>
      </c>
      <c r="M29" s="195"/>
    </row>
    <row r="30" spans="1:13" x14ac:dyDescent="0.25">
      <c r="A30" s="175">
        <v>50</v>
      </c>
      <c r="B30" s="109">
        <v>50</v>
      </c>
      <c r="C30" s="109">
        <v>4</v>
      </c>
      <c r="D30" s="74"/>
      <c r="E30" s="74"/>
      <c r="F30" s="74"/>
      <c r="G30" s="325"/>
      <c r="H30" s="344"/>
      <c r="I30" s="424"/>
      <c r="J30" s="7"/>
      <c r="K30" s="254"/>
      <c r="L30" s="7">
        <v>3.05</v>
      </c>
      <c r="M30" s="197"/>
    </row>
    <row r="31" spans="1:13" x14ac:dyDescent="0.25">
      <c r="A31" s="175">
        <v>50</v>
      </c>
      <c r="B31" s="109">
        <v>50</v>
      </c>
      <c r="C31" s="109">
        <v>5</v>
      </c>
      <c r="D31" s="74"/>
      <c r="E31" s="74"/>
      <c r="F31" s="74"/>
      <c r="G31" s="325"/>
      <c r="H31" s="344"/>
      <c r="I31" s="424"/>
      <c r="J31" s="7"/>
      <c r="K31" s="254"/>
      <c r="L31" s="7">
        <v>3.77</v>
      </c>
      <c r="M31" s="197"/>
    </row>
    <row r="32" spans="1:13" ht="15.75" thickBot="1" x14ac:dyDescent="0.3">
      <c r="A32" s="174">
        <v>50</v>
      </c>
      <c r="B32" s="148">
        <v>50</v>
      </c>
      <c r="C32" s="148">
        <v>6</v>
      </c>
      <c r="D32" s="77"/>
      <c r="E32" s="77"/>
      <c r="F32" s="77"/>
      <c r="G32" s="327"/>
      <c r="H32" s="351"/>
      <c r="I32" s="423"/>
      <c r="J32" s="11"/>
      <c r="K32" s="259"/>
      <c r="L32" s="11">
        <v>4.47</v>
      </c>
      <c r="M32" s="196"/>
    </row>
    <row r="33" spans="1:13" x14ac:dyDescent="0.25">
      <c r="A33" s="168">
        <v>56</v>
      </c>
      <c r="B33" s="169">
        <v>36</v>
      </c>
      <c r="C33" s="169">
        <v>4</v>
      </c>
      <c r="D33" s="86"/>
      <c r="E33" s="86"/>
      <c r="F33" s="86"/>
      <c r="G33" s="336"/>
      <c r="H33" s="336"/>
      <c r="I33" s="419"/>
      <c r="J33" s="59"/>
      <c r="K33" s="255"/>
      <c r="L33" s="59">
        <v>2.81</v>
      </c>
      <c r="M33" s="192"/>
    </row>
    <row r="34" spans="1:13" ht="15.75" thickBot="1" x14ac:dyDescent="0.3">
      <c r="A34" s="170">
        <v>56</v>
      </c>
      <c r="B34" s="171">
        <v>36</v>
      </c>
      <c r="C34" s="171">
        <v>5</v>
      </c>
      <c r="D34" s="66"/>
      <c r="E34" s="66"/>
      <c r="F34" s="66"/>
      <c r="G34" s="329"/>
      <c r="H34" s="329"/>
      <c r="I34" s="420"/>
      <c r="J34" s="67"/>
      <c r="K34" s="256"/>
      <c r="L34" s="67">
        <v>3.46</v>
      </c>
      <c r="M34" s="193"/>
    </row>
    <row r="35" spans="1:13" x14ac:dyDescent="0.25">
      <c r="A35" s="172">
        <v>56</v>
      </c>
      <c r="B35" s="173">
        <v>56</v>
      </c>
      <c r="C35" s="173">
        <v>4</v>
      </c>
      <c r="D35" s="83"/>
      <c r="E35" s="83"/>
      <c r="F35" s="83"/>
      <c r="G35" s="331"/>
      <c r="H35" s="349"/>
      <c r="I35" s="422"/>
      <c r="J35" s="37"/>
      <c r="K35" s="258"/>
      <c r="L35" s="37">
        <v>3.44</v>
      </c>
      <c r="M35" s="195"/>
    </row>
    <row r="36" spans="1:13" ht="15.75" thickBot="1" x14ac:dyDescent="0.3">
      <c r="A36" s="174">
        <v>56</v>
      </c>
      <c r="B36" s="148">
        <v>56</v>
      </c>
      <c r="C36" s="148">
        <v>5</v>
      </c>
      <c r="D36" s="77"/>
      <c r="E36" s="77"/>
      <c r="F36" s="77"/>
      <c r="G36" s="327"/>
      <c r="H36" s="351"/>
      <c r="I36" s="423"/>
      <c r="J36" s="11"/>
      <c r="K36" s="259"/>
      <c r="L36" s="11">
        <v>4.25</v>
      </c>
      <c r="M36" s="196"/>
    </row>
    <row r="37" spans="1:13" x14ac:dyDescent="0.25">
      <c r="A37" s="168">
        <v>63</v>
      </c>
      <c r="B37" s="169">
        <v>40</v>
      </c>
      <c r="C37" s="169">
        <v>4</v>
      </c>
      <c r="D37" s="86"/>
      <c r="E37" s="86"/>
      <c r="F37" s="86"/>
      <c r="G37" s="336"/>
      <c r="H37" s="336"/>
      <c r="I37" s="419"/>
      <c r="J37" s="59"/>
      <c r="K37" s="255"/>
      <c r="L37" s="59">
        <v>3.17</v>
      </c>
      <c r="M37" s="192"/>
    </row>
    <row r="38" spans="1:13" x14ac:dyDescent="0.25">
      <c r="A38" s="176">
        <v>63</v>
      </c>
      <c r="B38" s="177">
        <v>40</v>
      </c>
      <c r="C38" s="177">
        <v>5</v>
      </c>
      <c r="D38" s="82"/>
      <c r="E38" s="82"/>
      <c r="F38" s="82"/>
      <c r="G38" s="319"/>
      <c r="H38" s="319"/>
      <c r="I38" s="425"/>
      <c r="J38" s="52"/>
      <c r="K38" s="260"/>
      <c r="L38" s="52">
        <v>3.91</v>
      </c>
      <c r="M38" s="198"/>
    </row>
    <row r="39" spans="1:13" x14ac:dyDescent="0.25">
      <c r="A39" s="176">
        <v>63</v>
      </c>
      <c r="B39" s="177">
        <v>40</v>
      </c>
      <c r="C39" s="177">
        <v>6</v>
      </c>
      <c r="D39" s="82"/>
      <c r="E39" s="82"/>
      <c r="F39" s="82"/>
      <c r="G39" s="319"/>
      <c r="H39" s="319"/>
      <c r="I39" s="425"/>
      <c r="J39" s="52"/>
      <c r="K39" s="260"/>
      <c r="L39" s="52">
        <v>4.63</v>
      </c>
      <c r="M39" s="198"/>
    </row>
    <row r="40" spans="1:13" ht="15.75" thickBot="1" x14ac:dyDescent="0.3">
      <c r="A40" s="170">
        <v>63</v>
      </c>
      <c r="B40" s="171">
        <v>40</v>
      </c>
      <c r="C40" s="171">
        <v>8</v>
      </c>
      <c r="D40" s="66"/>
      <c r="E40" s="66"/>
      <c r="F40" s="66"/>
      <c r="G40" s="329"/>
      <c r="H40" s="329"/>
      <c r="I40" s="420"/>
      <c r="J40" s="67"/>
      <c r="K40" s="256"/>
      <c r="L40" s="67">
        <v>6.03</v>
      </c>
      <c r="M40" s="193"/>
    </row>
    <row r="41" spans="1:13" x14ac:dyDescent="0.25">
      <c r="A41" s="172">
        <v>63</v>
      </c>
      <c r="B41" s="173">
        <v>63</v>
      </c>
      <c r="C41" s="173">
        <v>4</v>
      </c>
      <c r="D41" s="83"/>
      <c r="E41" s="83"/>
      <c r="F41" s="83"/>
      <c r="G41" s="331"/>
      <c r="H41" s="349"/>
      <c r="I41" s="422"/>
      <c r="J41" s="37"/>
      <c r="K41" s="258"/>
      <c r="L41" s="37">
        <v>3.9</v>
      </c>
      <c r="M41" s="195"/>
    </row>
    <row r="42" spans="1:13" x14ac:dyDescent="0.25">
      <c r="A42" s="109">
        <v>63</v>
      </c>
      <c r="B42" s="109">
        <v>63</v>
      </c>
      <c r="C42" s="109">
        <v>5</v>
      </c>
      <c r="D42" s="265" t="s">
        <v>6</v>
      </c>
      <c r="E42" s="265"/>
      <c r="F42" s="265" t="s">
        <v>178</v>
      </c>
      <c r="G42" s="325">
        <v>12000</v>
      </c>
      <c r="H42" s="344"/>
      <c r="I42" s="424">
        <f>(L42*M42)/1000</f>
        <v>0.11544</v>
      </c>
      <c r="J42" s="7"/>
      <c r="K42" s="254">
        <v>45000</v>
      </c>
      <c r="L42" s="7">
        <v>4.8099999999999996</v>
      </c>
      <c r="M42" s="265">
        <f>2*12</f>
        <v>24</v>
      </c>
    </row>
    <row r="43" spans="1:13" ht="15.75" thickBot="1" x14ac:dyDescent="0.3">
      <c r="A43" s="275">
        <v>63</v>
      </c>
      <c r="B43" s="276">
        <v>63</v>
      </c>
      <c r="C43" s="276">
        <v>6</v>
      </c>
      <c r="D43" s="277" t="s">
        <v>6</v>
      </c>
      <c r="E43" s="277" t="s">
        <v>190</v>
      </c>
      <c r="F43" s="277" t="s">
        <v>35</v>
      </c>
      <c r="G43" s="355">
        <v>11700</v>
      </c>
      <c r="H43" s="356"/>
      <c r="I43" s="426">
        <f>(L43*M43)/1000</f>
        <v>5.0193000000000003</v>
      </c>
      <c r="J43" s="278"/>
      <c r="K43" s="279">
        <v>48000</v>
      </c>
      <c r="L43" s="278">
        <v>5.72</v>
      </c>
      <c r="M43" s="280">
        <f>75*11.7</f>
        <v>877.5</v>
      </c>
    </row>
    <row r="44" spans="1:13" ht="15.75" thickBot="1" x14ac:dyDescent="0.3">
      <c r="A44" s="178">
        <v>70</v>
      </c>
      <c r="B44" s="179">
        <v>45</v>
      </c>
      <c r="C44" s="179">
        <v>5</v>
      </c>
      <c r="D44" s="158"/>
      <c r="E44" s="158"/>
      <c r="F44" s="158"/>
      <c r="G44" s="357"/>
      <c r="H44" s="357"/>
      <c r="I44" s="427"/>
      <c r="J44" s="159"/>
      <c r="K44" s="261"/>
      <c r="L44" s="159">
        <v>4.3899999999999997</v>
      </c>
      <c r="M44" s="199"/>
    </row>
    <row r="45" spans="1:13" x14ac:dyDescent="0.25">
      <c r="A45" s="172">
        <v>70</v>
      </c>
      <c r="B45" s="173">
        <v>70</v>
      </c>
      <c r="C45" s="173">
        <v>4.5</v>
      </c>
      <c r="D45" s="83"/>
      <c r="E45" s="83"/>
      <c r="F45" s="83"/>
      <c r="G45" s="331"/>
      <c r="H45" s="349"/>
      <c r="I45" s="422"/>
      <c r="J45" s="37"/>
      <c r="K45" s="258"/>
      <c r="L45" s="37">
        <v>4.87</v>
      </c>
      <c r="M45" s="195"/>
    </row>
    <row r="46" spans="1:13" x14ac:dyDescent="0.25">
      <c r="A46" s="175">
        <v>70</v>
      </c>
      <c r="B46" s="109">
        <v>70</v>
      </c>
      <c r="C46" s="109">
        <v>5</v>
      </c>
      <c r="D46" s="74"/>
      <c r="E46" s="74"/>
      <c r="F46" s="74"/>
      <c r="G46" s="325"/>
      <c r="H46" s="344"/>
      <c r="I46" s="424"/>
      <c r="J46" s="7"/>
      <c r="K46" s="254"/>
      <c r="L46" s="7">
        <v>5.38</v>
      </c>
      <c r="M46" s="197"/>
    </row>
    <row r="47" spans="1:13" x14ac:dyDescent="0.25">
      <c r="A47" s="175">
        <v>70</v>
      </c>
      <c r="B47" s="109">
        <v>70</v>
      </c>
      <c r="C47" s="109">
        <v>6</v>
      </c>
      <c r="D47" s="74" t="s">
        <v>6</v>
      </c>
      <c r="E47" s="74"/>
      <c r="F47" s="74" t="s">
        <v>178</v>
      </c>
      <c r="G47" s="325" t="s">
        <v>216</v>
      </c>
      <c r="H47" s="344"/>
      <c r="I47" s="424">
        <f>(L47*M47)/1000</f>
        <v>6.2238599999999998E-2</v>
      </c>
      <c r="J47" s="7"/>
      <c r="K47" s="254">
        <v>40000</v>
      </c>
      <c r="L47" s="7">
        <v>6.39</v>
      </c>
      <c r="M47" s="197">
        <f>5.61+4.13</f>
        <v>9.74</v>
      </c>
    </row>
    <row r="48" spans="1:13" x14ac:dyDescent="0.25">
      <c r="A48" s="175">
        <v>70</v>
      </c>
      <c r="B48" s="109">
        <v>70</v>
      </c>
      <c r="C48" s="109">
        <v>7</v>
      </c>
      <c r="D48" s="74"/>
      <c r="E48" s="74"/>
      <c r="F48" s="74"/>
      <c r="G48" s="325"/>
      <c r="H48" s="344"/>
      <c r="I48" s="424"/>
      <c r="J48" s="7"/>
      <c r="K48" s="254"/>
      <c r="L48" s="7">
        <v>7.39</v>
      </c>
      <c r="M48" s="197"/>
    </row>
    <row r="49" spans="1:13" ht="15.75" thickBot="1" x14ac:dyDescent="0.3">
      <c r="A49" s="174">
        <v>70</v>
      </c>
      <c r="B49" s="148">
        <v>70</v>
      </c>
      <c r="C49" s="148">
        <v>8</v>
      </c>
      <c r="D49" s="77"/>
      <c r="E49" s="77"/>
      <c r="F49" s="77"/>
      <c r="G49" s="327"/>
      <c r="H49" s="351"/>
      <c r="I49" s="423"/>
      <c r="J49" s="11"/>
      <c r="K49" s="259"/>
      <c r="L49" s="11">
        <v>8.3699999999999992</v>
      </c>
      <c r="M49" s="196"/>
    </row>
    <row r="50" spans="1:13" x14ac:dyDescent="0.25">
      <c r="A50" s="168">
        <v>75</v>
      </c>
      <c r="B50" s="169">
        <v>50</v>
      </c>
      <c r="C50" s="169">
        <v>5</v>
      </c>
      <c r="D50" s="86" t="s">
        <v>6</v>
      </c>
      <c r="E50" s="86" t="s">
        <v>190</v>
      </c>
      <c r="F50" s="86" t="s">
        <v>178</v>
      </c>
      <c r="G50" s="336">
        <v>12000</v>
      </c>
      <c r="H50" s="336"/>
      <c r="I50" s="419">
        <f>(L50*M50)/1000</f>
        <v>2.1842400000000004</v>
      </c>
      <c r="J50" s="59"/>
      <c r="K50" s="255">
        <v>45000</v>
      </c>
      <c r="L50" s="59">
        <v>4.79</v>
      </c>
      <c r="M50" s="192">
        <f>38*12</f>
        <v>456</v>
      </c>
    </row>
    <row r="51" spans="1:13" x14ac:dyDescent="0.25">
      <c r="A51" s="176">
        <v>75</v>
      </c>
      <c r="B51" s="177">
        <v>50</v>
      </c>
      <c r="C51" s="177">
        <v>6</v>
      </c>
      <c r="D51" s="82"/>
      <c r="E51" s="82"/>
      <c r="F51" s="82"/>
      <c r="G51" s="319"/>
      <c r="H51" s="319"/>
      <c r="I51" s="425"/>
      <c r="J51" s="52"/>
      <c r="K51" s="260"/>
      <c r="L51" s="52">
        <v>5.69</v>
      </c>
      <c r="M51" s="198"/>
    </row>
    <row r="52" spans="1:13" ht="15.75" thickBot="1" x14ac:dyDescent="0.3">
      <c r="A52" s="170">
        <v>75</v>
      </c>
      <c r="B52" s="171">
        <v>50</v>
      </c>
      <c r="C52" s="171">
        <v>8</v>
      </c>
      <c r="D52" s="66"/>
      <c r="E52" s="66"/>
      <c r="F52" s="66"/>
      <c r="G52" s="329"/>
      <c r="H52" s="329"/>
      <c r="I52" s="420"/>
      <c r="J52" s="67"/>
      <c r="K52" s="256"/>
      <c r="L52" s="67">
        <v>7.43</v>
      </c>
      <c r="M52" s="193"/>
    </row>
    <row r="53" spans="1:13" x14ac:dyDescent="0.25">
      <c r="A53" s="172">
        <v>75</v>
      </c>
      <c r="B53" s="173">
        <v>75</v>
      </c>
      <c r="C53" s="173">
        <v>5</v>
      </c>
      <c r="D53" s="83" t="s">
        <v>6</v>
      </c>
      <c r="E53" s="83"/>
      <c r="F53" s="83" t="s">
        <v>178</v>
      </c>
      <c r="G53" s="331">
        <v>12000</v>
      </c>
      <c r="H53" s="349"/>
      <c r="I53" s="422">
        <f>(L53*M53)/1000</f>
        <v>6.9599999999999995E-2</v>
      </c>
      <c r="J53" s="37"/>
      <c r="K53" s="258">
        <v>45000</v>
      </c>
      <c r="L53" s="37">
        <v>5.8</v>
      </c>
      <c r="M53" s="195">
        <f>1*12</f>
        <v>12</v>
      </c>
    </row>
    <row r="54" spans="1:13" x14ac:dyDescent="0.25">
      <c r="A54" s="175">
        <v>75</v>
      </c>
      <c r="B54" s="109">
        <v>75</v>
      </c>
      <c r="C54" s="109">
        <v>6</v>
      </c>
      <c r="D54" s="74" t="s">
        <v>6</v>
      </c>
      <c r="E54" s="74"/>
      <c r="F54" s="265" t="s">
        <v>178</v>
      </c>
      <c r="G54" s="325" t="s">
        <v>216</v>
      </c>
      <c r="H54" s="344"/>
      <c r="I54" s="424">
        <f>(L54*M54)/1000</f>
        <v>0.13297700000000001</v>
      </c>
      <c r="J54" s="7"/>
      <c r="K54" s="254">
        <v>40000</v>
      </c>
      <c r="L54" s="7">
        <v>6.89</v>
      </c>
      <c r="M54" s="197">
        <f>6.3+6.5+6.5</f>
        <v>19.3</v>
      </c>
    </row>
    <row r="55" spans="1:13" x14ac:dyDescent="0.25">
      <c r="A55" s="175">
        <v>75</v>
      </c>
      <c r="B55" s="109">
        <v>75</v>
      </c>
      <c r="C55" s="109">
        <v>7</v>
      </c>
      <c r="D55" s="74" t="s">
        <v>6</v>
      </c>
      <c r="E55" s="74"/>
      <c r="F55" s="265" t="s">
        <v>178</v>
      </c>
      <c r="G55" s="325" t="s">
        <v>216</v>
      </c>
      <c r="H55" s="344"/>
      <c r="I55" s="424">
        <f>(L55*M55)/1000</f>
        <v>4.6565999999999996E-2</v>
      </c>
      <c r="J55" s="7"/>
      <c r="K55" s="254">
        <v>40000</v>
      </c>
      <c r="L55" s="7">
        <v>7.96</v>
      </c>
      <c r="M55" s="197">
        <f>5.85</f>
        <v>5.85</v>
      </c>
    </row>
    <row r="56" spans="1:13" x14ac:dyDescent="0.25">
      <c r="A56" s="175">
        <v>75</v>
      </c>
      <c r="B56" s="109">
        <v>75</v>
      </c>
      <c r="C56" s="109">
        <v>8</v>
      </c>
      <c r="D56" s="74" t="s">
        <v>6</v>
      </c>
      <c r="E56" s="74" t="s">
        <v>49</v>
      </c>
      <c r="F56" s="74" t="s">
        <v>35</v>
      </c>
      <c r="G56" s="325">
        <v>11700</v>
      </c>
      <c r="H56" s="344"/>
      <c r="I56" s="424">
        <f>(L56*M56)/1000</f>
        <v>5.8043699999999996</v>
      </c>
      <c r="J56" s="7"/>
      <c r="K56" s="254">
        <v>46000</v>
      </c>
      <c r="L56" s="7">
        <v>9.02</v>
      </c>
      <c r="M56" s="197">
        <f>55*11.7</f>
        <v>643.5</v>
      </c>
    </row>
    <row r="57" spans="1:13" ht="15.75" thickBot="1" x14ac:dyDescent="0.3">
      <c r="A57" s="174">
        <v>75</v>
      </c>
      <c r="B57" s="148">
        <v>75</v>
      </c>
      <c r="C57" s="148">
        <v>9</v>
      </c>
      <c r="D57" s="77"/>
      <c r="E57" s="77"/>
      <c r="F57" s="77"/>
      <c r="G57" s="327"/>
      <c r="H57" s="351"/>
      <c r="I57" s="423"/>
      <c r="J57" s="11"/>
      <c r="K57" s="259"/>
      <c r="L57" s="11">
        <v>10.07</v>
      </c>
      <c r="M57" s="196"/>
    </row>
    <row r="58" spans="1:13" x14ac:dyDescent="0.25">
      <c r="A58" s="168">
        <v>80</v>
      </c>
      <c r="B58" s="169">
        <v>50</v>
      </c>
      <c r="C58" s="169">
        <v>5</v>
      </c>
      <c r="D58" s="86"/>
      <c r="E58" s="86"/>
      <c r="F58" s="86"/>
      <c r="G58" s="336"/>
      <c r="H58" s="336"/>
      <c r="I58" s="419"/>
      <c r="J58" s="59"/>
      <c r="K58" s="255"/>
      <c r="L58" s="59">
        <v>4.49</v>
      </c>
      <c r="M58" s="192"/>
    </row>
    <row r="59" spans="1:13" ht="15.75" thickBot="1" x14ac:dyDescent="0.3">
      <c r="A59" s="170">
        <v>80</v>
      </c>
      <c r="B59" s="171">
        <v>50</v>
      </c>
      <c r="C59" s="171">
        <v>6</v>
      </c>
      <c r="D59" s="66"/>
      <c r="E59" s="66"/>
      <c r="F59" s="66"/>
      <c r="G59" s="329"/>
      <c r="H59" s="329"/>
      <c r="I59" s="420"/>
      <c r="J59" s="67"/>
      <c r="K59" s="256"/>
      <c r="L59" s="67">
        <v>5.92</v>
      </c>
      <c r="M59" s="193"/>
    </row>
    <row r="60" spans="1:13" x14ac:dyDescent="0.25">
      <c r="A60" s="172">
        <v>80</v>
      </c>
      <c r="B60" s="173">
        <v>80</v>
      </c>
      <c r="C60" s="173">
        <v>5.5</v>
      </c>
      <c r="D60" s="83"/>
      <c r="E60" s="83"/>
      <c r="F60" s="83"/>
      <c r="G60" s="331"/>
      <c r="H60" s="331"/>
      <c r="I60" s="422"/>
      <c r="J60" s="37"/>
      <c r="K60" s="258"/>
      <c r="L60" s="37">
        <v>6.78</v>
      </c>
      <c r="M60" s="195"/>
    </row>
    <row r="61" spans="1:13" x14ac:dyDescent="0.25">
      <c r="A61" s="175">
        <v>80</v>
      </c>
      <c r="B61" s="109">
        <v>80</v>
      </c>
      <c r="C61" s="109">
        <v>6</v>
      </c>
      <c r="D61" s="74"/>
      <c r="E61" s="74"/>
      <c r="F61" s="74"/>
      <c r="G61" s="325"/>
      <c r="H61" s="325"/>
      <c r="I61" s="424"/>
      <c r="J61" s="7"/>
      <c r="K61" s="254"/>
      <c r="L61" s="7">
        <v>7.36</v>
      </c>
      <c r="M61" s="197"/>
    </row>
    <row r="62" spans="1:13" x14ac:dyDescent="0.25">
      <c r="A62" s="175">
        <v>80</v>
      </c>
      <c r="B62" s="109">
        <v>80</v>
      </c>
      <c r="C62" s="109">
        <v>7</v>
      </c>
      <c r="D62" s="74" t="s">
        <v>6</v>
      </c>
      <c r="E62" s="74" t="s">
        <v>49</v>
      </c>
      <c r="F62" s="74" t="s">
        <v>35</v>
      </c>
      <c r="G62" s="325">
        <v>11700</v>
      </c>
      <c r="H62" s="325"/>
      <c r="I62" s="424">
        <f>(L62*M62)/1000</f>
        <v>13.043276999999998</v>
      </c>
      <c r="J62" s="7"/>
      <c r="K62" s="254">
        <v>48000</v>
      </c>
      <c r="L62" s="7">
        <v>8.51</v>
      </c>
      <c r="M62" s="197">
        <f>131*11.7</f>
        <v>1532.6999999999998</v>
      </c>
    </row>
    <row r="63" spans="1:13" x14ac:dyDescent="0.25">
      <c r="A63" s="189">
        <v>80</v>
      </c>
      <c r="B63" s="190">
        <v>80</v>
      </c>
      <c r="C63" s="190">
        <v>8</v>
      </c>
      <c r="D63" s="81" t="s">
        <v>6</v>
      </c>
      <c r="E63" s="81" t="s">
        <v>49</v>
      </c>
      <c r="F63" s="81" t="s">
        <v>178</v>
      </c>
      <c r="G63" s="325">
        <v>11700</v>
      </c>
      <c r="H63" s="325"/>
      <c r="I63" s="424">
        <f>(L63*M63)/1000</f>
        <v>6.5484900000000001</v>
      </c>
      <c r="J63" s="40"/>
      <c r="K63" s="262">
        <v>48000</v>
      </c>
      <c r="L63" s="40">
        <v>9.65</v>
      </c>
      <c r="M63" s="200">
        <f>58*11.7</f>
        <v>678.59999999999991</v>
      </c>
    </row>
    <row r="64" spans="1:13" ht="15.75" thickBot="1" x14ac:dyDescent="0.3">
      <c r="A64" s="174">
        <v>80</v>
      </c>
      <c r="B64" s="148">
        <v>80</v>
      </c>
      <c r="C64" s="148">
        <v>8</v>
      </c>
      <c r="D64" s="77" t="s">
        <v>6</v>
      </c>
      <c r="E64" s="77" t="s">
        <v>49</v>
      </c>
      <c r="F64" s="77" t="s">
        <v>35</v>
      </c>
      <c r="G64" s="327">
        <v>11700</v>
      </c>
      <c r="H64" s="327"/>
      <c r="I64" s="424">
        <f>(L64*M64)/1000</f>
        <v>8.580779999999999</v>
      </c>
      <c r="J64" s="11"/>
      <c r="K64" s="259">
        <v>48000</v>
      </c>
      <c r="L64" s="11">
        <v>9.65</v>
      </c>
      <c r="M64" s="196">
        <f>76*11.7</f>
        <v>889.19999999999993</v>
      </c>
    </row>
    <row r="65" spans="1:13" x14ac:dyDescent="0.25">
      <c r="A65" s="168">
        <v>90</v>
      </c>
      <c r="B65" s="169">
        <v>56</v>
      </c>
      <c r="C65" s="169">
        <v>5.5</v>
      </c>
      <c r="D65" s="86"/>
      <c r="E65" s="86"/>
      <c r="F65" s="86"/>
      <c r="G65" s="336"/>
      <c r="H65" s="336"/>
      <c r="I65" s="419"/>
      <c r="J65" s="59"/>
      <c r="K65" s="255"/>
      <c r="L65" s="59">
        <v>6.17</v>
      </c>
      <c r="M65" s="192"/>
    </row>
    <row r="66" spans="1:13" x14ac:dyDescent="0.25">
      <c r="A66" s="176">
        <v>90</v>
      </c>
      <c r="B66" s="177">
        <v>56</v>
      </c>
      <c r="C66" s="177">
        <v>6</v>
      </c>
      <c r="D66" s="82"/>
      <c r="E66" s="82"/>
      <c r="F66" s="82"/>
      <c r="G66" s="319"/>
      <c r="H66" s="319"/>
      <c r="I66" s="425"/>
      <c r="J66" s="52"/>
      <c r="K66" s="260"/>
      <c r="L66" s="52">
        <v>6.7</v>
      </c>
      <c r="M66" s="198"/>
    </row>
    <row r="67" spans="1:13" ht="15.75" thickBot="1" x14ac:dyDescent="0.3">
      <c r="A67" s="170">
        <v>90</v>
      </c>
      <c r="B67" s="171">
        <v>56</v>
      </c>
      <c r="C67" s="171">
        <v>8</v>
      </c>
      <c r="D67" s="66"/>
      <c r="E67" s="66"/>
      <c r="F67" s="66"/>
      <c r="G67" s="329"/>
      <c r="H67" s="329"/>
      <c r="I67" s="420"/>
      <c r="J67" s="67"/>
      <c r="K67" s="256"/>
      <c r="L67" s="67">
        <v>8.77</v>
      </c>
      <c r="M67" s="193"/>
    </row>
    <row r="68" spans="1:13" x14ac:dyDescent="0.25">
      <c r="A68" s="172">
        <v>90</v>
      </c>
      <c r="B68" s="173">
        <v>90</v>
      </c>
      <c r="C68" s="173">
        <v>6</v>
      </c>
      <c r="D68" s="83"/>
      <c r="E68" s="83"/>
      <c r="F68" s="83"/>
      <c r="G68" s="331"/>
      <c r="H68" s="349"/>
      <c r="I68" s="422"/>
      <c r="J68" s="37"/>
      <c r="K68" s="258"/>
      <c r="L68" s="37">
        <v>8.33</v>
      </c>
      <c r="M68" s="195"/>
    </row>
    <row r="69" spans="1:13" x14ac:dyDescent="0.25">
      <c r="A69" s="175">
        <v>90</v>
      </c>
      <c r="B69" s="109">
        <v>90</v>
      </c>
      <c r="C69" s="109">
        <v>7</v>
      </c>
      <c r="D69" s="74" t="s">
        <v>6</v>
      </c>
      <c r="E69" s="74"/>
      <c r="F69" s="74" t="s">
        <v>178</v>
      </c>
      <c r="G69" s="325" t="s">
        <v>216</v>
      </c>
      <c r="H69" s="344"/>
      <c r="I69" s="424">
        <f>(L69*M69)/1000</f>
        <v>0.24350640000000004</v>
      </c>
      <c r="J69" s="7"/>
      <c r="K69" s="254">
        <v>40000</v>
      </c>
      <c r="L69" s="7">
        <v>9.64</v>
      </c>
      <c r="M69" s="197">
        <f>4.8+4.8+4.9+5.67+5.09</f>
        <v>25.26</v>
      </c>
    </row>
    <row r="70" spans="1:13" x14ac:dyDescent="0.25">
      <c r="A70" s="175">
        <v>90</v>
      </c>
      <c r="B70" s="109">
        <v>90</v>
      </c>
      <c r="C70" s="109">
        <v>8</v>
      </c>
      <c r="D70" s="74" t="s">
        <v>6</v>
      </c>
      <c r="E70" s="74" t="s">
        <v>49</v>
      </c>
      <c r="F70" s="74" t="s">
        <v>178</v>
      </c>
      <c r="G70" s="325">
        <v>11700</v>
      </c>
      <c r="H70" s="344"/>
      <c r="I70" s="424">
        <f>(L70*M70)/1000</f>
        <v>2.8133819999999998</v>
      </c>
      <c r="J70" s="7"/>
      <c r="K70" s="254">
        <v>48000</v>
      </c>
      <c r="L70" s="7">
        <v>10.93</v>
      </c>
      <c r="M70" s="197">
        <f>22*11.7</f>
        <v>257.39999999999998</v>
      </c>
    </row>
    <row r="71" spans="1:13" x14ac:dyDescent="0.25">
      <c r="A71" s="175">
        <v>90</v>
      </c>
      <c r="B71" s="109">
        <v>90</v>
      </c>
      <c r="C71" s="109">
        <v>8</v>
      </c>
      <c r="D71" s="265" t="s">
        <v>6</v>
      </c>
      <c r="E71" s="265"/>
      <c r="F71" s="265" t="s">
        <v>178</v>
      </c>
      <c r="G71" s="325" t="s">
        <v>216</v>
      </c>
      <c r="H71" s="344"/>
      <c r="I71" s="424">
        <f>(L71*M71)/1000</f>
        <v>0.17039869999999999</v>
      </c>
      <c r="J71" s="7"/>
      <c r="K71" s="254">
        <v>40000</v>
      </c>
      <c r="L71" s="7">
        <v>10.93</v>
      </c>
      <c r="M71" s="197">
        <f>4.88+5.51+5.2</f>
        <v>15.59</v>
      </c>
    </row>
    <row r="72" spans="1:13" x14ac:dyDescent="0.25">
      <c r="A72" s="175">
        <v>90</v>
      </c>
      <c r="B72" s="109">
        <v>90</v>
      </c>
      <c r="C72" s="109">
        <v>8</v>
      </c>
      <c r="D72" s="74" t="s">
        <v>6</v>
      </c>
      <c r="E72" s="74" t="s">
        <v>49</v>
      </c>
      <c r="F72" s="74" t="s">
        <v>35</v>
      </c>
      <c r="G72" s="325">
        <v>6000</v>
      </c>
      <c r="H72" s="344"/>
      <c r="I72" s="424">
        <f>(L72*M72)/1000</f>
        <v>1.7706599999999999</v>
      </c>
      <c r="J72" s="7"/>
      <c r="K72" s="254">
        <v>48000</v>
      </c>
      <c r="L72" s="7">
        <v>10.93</v>
      </c>
      <c r="M72" s="197">
        <f>27*6</f>
        <v>162</v>
      </c>
    </row>
    <row r="73" spans="1:13" ht="15.75" thickBot="1" x14ac:dyDescent="0.3">
      <c r="A73" s="174">
        <v>90</v>
      </c>
      <c r="B73" s="148">
        <v>90</v>
      </c>
      <c r="C73" s="148">
        <v>9</v>
      </c>
      <c r="D73" s="77"/>
      <c r="E73" s="77"/>
      <c r="F73" s="77"/>
      <c r="G73" s="327"/>
      <c r="H73" s="351"/>
      <c r="I73" s="423"/>
      <c r="J73" s="11"/>
      <c r="K73" s="259"/>
      <c r="L73" s="11">
        <v>12.2</v>
      </c>
      <c r="M73" s="196"/>
    </row>
    <row r="74" spans="1:13" x14ac:dyDescent="0.25">
      <c r="A74" s="168">
        <v>100</v>
      </c>
      <c r="B74" s="169">
        <v>63</v>
      </c>
      <c r="C74" s="169">
        <v>6</v>
      </c>
      <c r="D74" s="86"/>
      <c r="E74" s="86"/>
      <c r="F74" s="86"/>
      <c r="G74" s="336"/>
      <c r="H74" s="336"/>
      <c r="I74" s="419"/>
      <c r="J74" s="59"/>
      <c r="K74" s="255"/>
      <c r="L74" s="59">
        <v>7.53</v>
      </c>
      <c r="M74" s="192"/>
    </row>
    <row r="75" spans="1:13" x14ac:dyDescent="0.25">
      <c r="A75" s="176">
        <v>100</v>
      </c>
      <c r="B75" s="177">
        <v>63</v>
      </c>
      <c r="C75" s="177">
        <v>7</v>
      </c>
      <c r="D75" s="82"/>
      <c r="E75" s="82"/>
      <c r="F75" s="82"/>
      <c r="G75" s="319"/>
      <c r="H75" s="319"/>
      <c r="I75" s="425"/>
      <c r="J75" s="52"/>
      <c r="K75" s="260"/>
      <c r="L75" s="52">
        <v>8.6999999999999993</v>
      </c>
      <c r="M75" s="198"/>
    </row>
    <row r="76" spans="1:13" x14ac:dyDescent="0.25">
      <c r="A76" s="176">
        <v>100</v>
      </c>
      <c r="B76" s="177">
        <v>63</v>
      </c>
      <c r="C76" s="177">
        <v>8</v>
      </c>
      <c r="D76" s="264" t="s">
        <v>6</v>
      </c>
      <c r="E76" s="264"/>
      <c r="F76" s="264" t="s">
        <v>178</v>
      </c>
      <c r="G76" s="319" t="s">
        <v>215</v>
      </c>
      <c r="H76" s="319"/>
      <c r="I76" s="425">
        <f>(L76*M76)/1000</f>
        <v>0.2313528</v>
      </c>
      <c r="J76" s="52"/>
      <c r="K76" s="260">
        <v>45000</v>
      </c>
      <c r="L76" s="52">
        <v>9.8699999999999992</v>
      </c>
      <c r="M76" s="198">
        <f>2*11.72</f>
        <v>23.44</v>
      </c>
    </row>
    <row r="77" spans="1:13" x14ac:dyDescent="0.25">
      <c r="A77" s="176">
        <v>100</v>
      </c>
      <c r="B77" s="177">
        <v>63</v>
      </c>
      <c r="C77" s="177">
        <v>8</v>
      </c>
      <c r="D77" s="82" t="s">
        <v>6</v>
      </c>
      <c r="E77" s="82"/>
      <c r="F77" s="264" t="s">
        <v>178</v>
      </c>
      <c r="G77" s="319" t="s">
        <v>216</v>
      </c>
      <c r="H77" s="319"/>
      <c r="I77" s="425">
        <f>(L77*M77)/1000</f>
        <v>0.14874089999999998</v>
      </c>
      <c r="J77" s="52"/>
      <c r="K77" s="260">
        <v>40000</v>
      </c>
      <c r="L77" s="52">
        <v>9.8699999999999992</v>
      </c>
      <c r="M77" s="198">
        <f>6.33+4.37+4.37</f>
        <v>15.07</v>
      </c>
    </row>
    <row r="78" spans="1:13" ht="15.75" thickBot="1" x14ac:dyDescent="0.3">
      <c r="A78" s="170">
        <v>100</v>
      </c>
      <c r="B78" s="171">
        <v>63</v>
      </c>
      <c r="C78" s="171">
        <v>10</v>
      </c>
      <c r="D78" s="66"/>
      <c r="E78" s="66"/>
      <c r="F78" s="66"/>
      <c r="G78" s="329"/>
      <c r="H78" s="329"/>
      <c r="I78" s="420"/>
      <c r="J78" s="67"/>
      <c r="K78" s="256"/>
      <c r="L78" s="67">
        <v>12.14</v>
      </c>
      <c r="M78" s="193"/>
    </row>
    <row r="79" spans="1:13" x14ac:dyDescent="0.25">
      <c r="A79" s="172">
        <v>100</v>
      </c>
      <c r="B79" s="173">
        <v>100</v>
      </c>
      <c r="C79" s="173">
        <v>6.5</v>
      </c>
      <c r="D79" s="83"/>
      <c r="E79" s="83"/>
      <c r="F79" s="83"/>
      <c r="G79" s="331"/>
      <c r="H79" s="349"/>
      <c r="I79" s="422"/>
      <c r="J79" s="37"/>
      <c r="K79" s="258"/>
      <c r="L79" s="37">
        <v>10.06</v>
      </c>
      <c r="M79" s="195"/>
    </row>
    <row r="80" spans="1:13" x14ac:dyDescent="0.25">
      <c r="A80" s="175">
        <v>100</v>
      </c>
      <c r="B80" s="109">
        <v>100</v>
      </c>
      <c r="C80" s="109">
        <v>7</v>
      </c>
      <c r="D80" s="74" t="s">
        <v>6</v>
      </c>
      <c r="E80" s="74"/>
      <c r="F80" s="74" t="s">
        <v>178</v>
      </c>
      <c r="G80" s="325" t="s">
        <v>216</v>
      </c>
      <c r="H80" s="344"/>
      <c r="I80" s="424">
        <f>(M80*L80)/1000</f>
        <v>0.12095590000000001</v>
      </c>
      <c r="J80" s="7"/>
      <c r="K80" s="254">
        <v>40000</v>
      </c>
      <c r="L80" s="7">
        <v>10.79</v>
      </c>
      <c r="M80" s="197">
        <f>5.46+5.75</f>
        <v>11.21</v>
      </c>
    </row>
    <row r="81" spans="1:13" x14ac:dyDescent="0.25">
      <c r="A81" s="175">
        <v>100</v>
      </c>
      <c r="B81" s="109">
        <v>100</v>
      </c>
      <c r="C81" s="109">
        <v>8</v>
      </c>
      <c r="D81" s="74" t="s">
        <v>6</v>
      </c>
      <c r="E81" s="74"/>
      <c r="F81" s="265" t="s">
        <v>178</v>
      </c>
      <c r="G81" s="325" t="s">
        <v>216</v>
      </c>
      <c r="H81" s="344"/>
      <c r="I81" s="424">
        <f>(M81*L81)/1000</f>
        <v>7.6566700000000001E-2</v>
      </c>
      <c r="J81" s="7"/>
      <c r="K81" s="254">
        <v>40000</v>
      </c>
      <c r="L81" s="7">
        <v>12.29</v>
      </c>
      <c r="M81" s="197">
        <f>6.23</f>
        <v>6.23</v>
      </c>
    </row>
    <row r="82" spans="1:13" x14ac:dyDescent="0.25">
      <c r="A82" s="175">
        <v>100</v>
      </c>
      <c r="B82" s="109">
        <v>100</v>
      </c>
      <c r="C82" s="109">
        <v>10</v>
      </c>
      <c r="D82" s="74"/>
      <c r="E82" s="74"/>
      <c r="F82" s="74"/>
      <c r="G82" s="325"/>
      <c r="H82" s="344"/>
      <c r="I82" s="424"/>
      <c r="J82" s="7"/>
      <c r="K82" s="254"/>
      <c r="L82" s="7">
        <v>15.1</v>
      </c>
      <c r="M82" s="197"/>
    </row>
    <row r="83" spans="1:13" x14ac:dyDescent="0.25">
      <c r="A83" s="175">
        <v>100</v>
      </c>
      <c r="B83" s="109">
        <v>100</v>
      </c>
      <c r="C83" s="109">
        <v>12</v>
      </c>
      <c r="D83" s="74"/>
      <c r="E83" s="74"/>
      <c r="F83" s="74"/>
      <c r="G83" s="325"/>
      <c r="H83" s="344"/>
      <c r="I83" s="424"/>
      <c r="J83" s="7"/>
      <c r="K83" s="254"/>
      <c r="L83" s="7">
        <v>17.899999999999999</v>
      </c>
      <c r="M83" s="197"/>
    </row>
    <row r="84" spans="1:13" x14ac:dyDescent="0.25">
      <c r="A84" s="175">
        <v>100</v>
      </c>
      <c r="B84" s="109">
        <v>100</v>
      </c>
      <c r="C84" s="109">
        <v>14</v>
      </c>
      <c r="D84" s="74"/>
      <c r="E84" s="74"/>
      <c r="F84" s="74"/>
      <c r="G84" s="325"/>
      <c r="H84" s="344"/>
      <c r="I84" s="424"/>
      <c r="J84" s="7"/>
      <c r="K84" s="254"/>
      <c r="L84" s="7">
        <v>20.63</v>
      </c>
      <c r="M84" s="197"/>
    </row>
    <row r="85" spans="1:13" ht="15.75" thickBot="1" x14ac:dyDescent="0.3">
      <c r="A85" s="174">
        <v>100</v>
      </c>
      <c r="B85" s="148">
        <v>100</v>
      </c>
      <c r="C85" s="148">
        <v>16</v>
      </c>
      <c r="D85" s="77"/>
      <c r="E85" s="77"/>
      <c r="F85" s="77"/>
      <c r="G85" s="327"/>
      <c r="H85" s="351"/>
      <c r="I85" s="423"/>
      <c r="J85" s="11"/>
      <c r="K85" s="259"/>
      <c r="L85" s="11">
        <v>23.3</v>
      </c>
      <c r="M85" s="196"/>
    </row>
    <row r="86" spans="1:13" x14ac:dyDescent="0.25">
      <c r="A86" s="168">
        <v>110</v>
      </c>
      <c r="B86" s="169">
        <v>70</v>
      </c>
      <c r="C86" s="169">
        <v>6.5</v>
      </c>
      <c r="D86" s="86"/>
      <c r="E86" s="86"/>
      <c r="F86" s="86"/>
      <c r="G86" s="336"/>
      <c r="H86" s="336"/>
      <c r="I86" s="419"/>
      <c r="J86" s="59"/>
      <c r="K86" s="255"/>
      <c r="L86" s="59">
        <v>8.98</v>
      </c>
      <c r="M86" s="192"/>
    </row>
    <row r="87" spans="1:13" ht="15.75" thickBot="1" x14ac:dyDescent="0.3">
      <c r="A87" s="170">
        <v>110</v>
      </c>
      <c r="B87" s="171">
        <v>70</v>
      </c>
      <c r="C87" s="171">
        <v>8</v>
      </c>
      <c r="D87" s="66"/>
      <c r="E87" s="66"/>
      <c r="F87" s="66"/>
      <c r="G87" s="329"/>
      <c r="H87" s="329"/>
      <c r="I87" s="420"/>
      <c r="J87" s="67"/>
      <c r="K87" s="256"/>
      <c r="L87" s="67">
        <v>10.93</v>
      </c>
      <c r="M87" s="193"/>
    </row>
    <row r="88" spans="1:13" x14ac:dyDescent="0.25">
      <c r="A88" s="172">
        <v>110</v>
      </c>
      <c r="B88" s="173">
        <v>110</v>
      </c>
      <c r="C88" s="173">
        <v>7</v>
      </c>
      <c r="D88" s="83"/>
      <c r="E88" s="83"/>
      <c r="F88" s="83"/>
      <c r="G88" s="331"/>
      <c r="H88" s="349"/>
      <c r="I88" s="422"/>
      <c r="J88" s="37"/>
      <c r="K88" s="258"/>
      <c r="L88" s="37">
        <v>11.89</v>
      </c>
      <c r="M88" s="195"/>
    </row>
    <row r="89" spans="1:13" ht="15.75" thickBot="1" x14ac:dyDescent="0.3">
      <c r="A89" s="174">
        <v>110</v>
      </c>
      <c r="B89" s="148">
        <v>110</v>
      </c>
      <c r="C89" s="148">
        <v>8</v>
      </c>
      <c r="D89" s="77" t="s">
        <v>6</v>
      </c>
      <c r="E89" s="77"/>
      <c r="F89" s="77" t="s">
        <v>178</v>
      </c>
      <c r="G89" s="327" t="s">
        <v>216</v>
      </c>
      <c r="H89" s="351"/>
      <c r="I89" s="423">
        <f>(M89*L89)/1000</f>
        <v>0.89100000000000001</v>
      </c>
      <c r="J89" s="11"/>
      <c r="K89" s="259">
        <v>40000</v>
      </c>
      <c r="L89" s="11">
        <v>13.5</v>
      </c>
      <c r="M89" s="196">
        <f>6.22+5.46+3.61+4.68+4.03+4.65+4.53+5.48+5.47+4.2+4.2+4.72+4.33+4.42</f>
        <v>66</v>
      </c>
    </row>
    <row r="90" spans="1:13" x14ac:dyDescent="0.25">
      <c r="A90" s="168">
        <v>125</v>
      </c>
      <c r="B90" s="169">
        <v>80</v>
      </c>
      <c r="C90" s="169">
        <v>7</v>
      </c>
      <c r="D90" s="86"/>
      <c r="E90" s="86"/>
      <c r="F90" s="86"/>
      <c r="G90" s="336"/>
      <c r="H90" s="336"/>
      <c r="I90" s="419"/>
      <c r="J90" s="59"/>
      <c r="K90" s="255"/>
      <c r="L90" s="59">
        <v>11.04</v>
      </c>
      <c r="M90" s="192"/>
    </row>
    <row r="91" spans="1:13" x14ac:dyDescent="0.25">
      <c r="A91" s="176">
        <v>125</v>
      </c>
      <c r="B91" s="177">
        <v>80</v>
      </c>
      <c r="C91" s="177">
        <v>8</v>
      </c>
      <c r="D91" s="82" t="s">
        <v>6</v>
      </c>
      <c r="E91" s="82"/>
      <c r="F91" s="82" t="s">
        <v>178</v>
      </c>
      <c r="G91" s="319" t="s">
        <v>216</v>
      </c>
      <c r="H91" s="319"/>
      <c r="I91" s="425">
        <f>(L91*M91)/1000</f>
        <v>0.11196200000000001</v>
      </c>
      <c r="J91" s="52"/>
      <c r="K91" s="260">
        <v>40000</v>
      </c>
      <c r="L91" s="52">
        <v>12.58</v>
      </c>
      <c r="M91" s="198">
        <f>4.5+4.4</f>
        <v>8.9</v>
      </c>
    </row>
    <row r="92" spans="1:13" x14ac:dyDescent="0.25">
      <c r="A92" s="176">
        <v>125</v>
      </c>
      <c r="B92" s="177">
        <v>80</v>
      </c>
      <c r="C92" s="177">
        <v>10</v>
      </c>
      <c r="D92" s="82"/>
      <c r="E92" s="82"/>
      <c r="F92" s="82"/>
      <c r="G92" s="319"/>
      <c r="H92" s="319"/>
      <c r="I92" s="425"/>
      <c r="J92" s="52"/>
      <c r="K92" s="260"/>
      <c r="L92" s="52">
        <v>15.47</v>
      </c>
      <c r="M92" s="198"/>
    </row>
    <row r="93" spans="1:13" ht="15.75" thickBot="1" x14ac:dyDescent="0.3">
      <c r="A93" s="170">
        <v>125</v>
      </c>
      <c r="B93" s="171">
        <v>80</v>
      </c>
      <c r="C93" s="171">
        <v>12</v>
      </c>
      <c r="D93" s="66"/>
      <c r="E93" s="66"/>
      <c r="F93" s="66"/>
      <c r="G93" s="329"/>
      <c r="H93" s="329"/>
      <c r="I93" s="420"/>
      <c r="J93" s="67"/>
      <c r="K93" s="256"/>
      <c r="L93" s="67">
        <v>18.34</v>
      </c>
      <c r="M93" s="193"/>
    </row>
    <row r="94" spans="1:13" x14ac:dyDescent="0.25">
      <c r="A94" s="272">
        <v>125</v>
      </c>
      <c r="B94" s="281">
        <v>125</v>
      </c>
      <c r="C94" s="281">
        <v>8</v>
      </c>
      <c r="D94" s="282" t="s">
        <v>6</v>
      </c>
      <c r="E94" s="282"/>
      <c r="F94" s="282" t="s">
        <v>178</v>
      </c>
      <c r="G94" s="358">
        <v>11700</v>
      </c>
      <c r="H94" s="359"/>
      <c r="I94" s="424">
        <f t="shared" ref="I94:I95" si="0">(L94*M94)/1000</f>
        <v>0.36238239999999999</v>
      </c>
      <c r="J94" s="283"/>
      <c r="K94" s="284">
        <v>48000</v>
      </c>
      <c r="L94" s="283">
        <v>15.46</v>
      </c>
      <c r="M94" s="285">
        <f>2*11.72</f>
        <v>23.44</v>
      </c>
    </row>
    <row r="95" spans="1:13" x14ac:dyDescent="0.25">
      <c r="A95" s="175">
        <v>125</v>
      </c>
      <c r="B95" s="109">
        <v>125</v>
      </c>
      <c r="C95" s="109">
        <v>8</v>
      </c>
      <c r="D95" s="265" t="s">
        <v>6</v>
      </c>
      <c r="E95" s="265"/>
      <c r="F95" s="265" t="s">
        <v>178</v>
      </c>
      <c r="G95" s="325" t="s">
        <v>216</v>
      </c>
      <c r="H95" s="344"/>
      <c r="I95" s="424">
        <f t="shared" si="0"/>
        <v>0.79402560000000011</v>
      </c>
      <c r="J95" s="7"/>
      <c r="K95" s="254">
        <v>40000</v>
      </c>
      <c r="L95" s="7">
        <v>15.46</v>
      </c>
      <c r="M95" s="197">
        <f>4.96+4.95*8+6.8</f>
        <v>51.36</v>
      </c>
    </row>
    <row r="96" spans="1:13" x14ac:dyDescent="0.25">
      <c r="A96" s="175">
        <v>125</v>
      </c>
      <c r="B96" s="109">
        <v>125</v>
      </c>
      <c r="C96" s="109">
        <v>9</v>
      </c>
      <c r="D96" s="265" t="s">
        <v>6</v>
      </c>
      <c r="E96" s="265" t="s">
        <v>49</v>
      </c>
      <c r="F96" s="265" t="s">
        <v>178</v>
      </c>
      <c r="G96" s="325">
        <v>11700</v>
      </c>
      <c r="H96" s="344"/>
      <c r="I96" s="424">
        <f>(L96*M96)/1000</f>
        <v>2.4289199999999997</v>
      </c>
      <c r="J96" s="7"/>
      <c r="K96" s="254">
        <v>48000</v>
      </c>
      <c r="L96" s="7">
        <v>17.3</v>
      </c>
      <c r="M96" s="197">
        <f>12*11.7</f>
        <v>140.39999999999998</v>
      </c>
    </row>
    <row r="97" spans="1:13" x14ac:dyDescent="0.25">
      <c r="A97" s="175">
        <v>125</v>
      </c>
      <c r="B97" s="109">
        <v>125</v>
      </c>
      <c r="C97" s="109">
        <v>10</v>
      </c>
      <c r="D97" s="265" t="s">
        <v>6</v>
      </c>
      <c r="E97" s="265" t="s">
        <v>49</v>
      </c>
      <c r="F97" s="265" t="s">
        <v>35</v>
      </c>
      <c r="G97" s="325">
        <v>11700</v>
      </c>
      <c r="H97" s="344"/>
      <c r="I97" s="424">
        <f>(L97*M97)/1000</f>
        <v>1.3408199999999999</v>
      </c>
      <c r="J97" s="7"/>
      <c r="K97" s="254">
        <v>48000</v>
      </c>
      <c r="L97" s="7">
        <v>19.100000000000001</v>
      </c>
      <c r="M97" s="197">
        <f>6*11.7</f>
        <v>70.199999999999989</v>
      </c>
    </row>
    <row r="98" spans="1:13" x14ac:dyDescent="0.25">
      <c r="A98" s="175">
        <v>125</v>
      </c>
      <c r="B98" s="109">
        <v>125</v>
      </c>
      <c r="C98" s="109">
        <v>12</v>
      </c>
      <c r="D98" s="265" t="s">
        <v>6</v>
      </c>
      <c r="E98" s="265" t="s">
        <v>49</v>
      </c>
      <c r="F98" s="265" t="s">
        <v>178</v>
      </c>
      <c r="G98" s="325">
        <v>11700</v>
      </c>
      <c r="H98" s="344"/>
      <c r="I98" s="424">
        <f t="shared" ref="I98:I100" si="1">(L98*M98)/1000</f>
        <v>3.1842719999999995</v>
      </c>
      <c r="J98" s="7"/>
      <c r="K98" s="254">
        <v>48000</v>
      </c>
      <c r="L98" s="7">
        <v>22.68</v>
      </c>
      <c r="M98" s="197">
        <f>12*11.7</f>
        <v>140.39999999999998</v>
      </c>
    </row>
    <row r="99" spans="1:13" x14ac:dyDescent="0.25">
      <c r="A99" s="175">
        <v>125</v>
      </c>
      <c r="B99" s="109">
        <v>125</v>
      </c>
      <c r="C99" s="109">
        <v>12</v>
      </c>
      <c r="D99" s="265" t="s">
        <v>6</v>
      </c>
      <c r="E99" s="265" t="s">
        <v>49</v>
      </c>
      <c r="F99" s="265" t="s">
        <v>35</v>
      </c>
      <c r="G99" s="325">
        <v>6000</v>
      </c>
      <c r="H99" s="344"/>
      <c r="I99" s="424">
        <f t="shared" si="1"/>
        <v>0.81647999999999998</v>
      </c>
      <c r="J99" s="7"/>
      <c r="K99" s="254">
        <v>48000</v>
      </c>
      <c r="L99" s="7">
        <v>22.68</v>
      </c>
      <c r="M99" s="197">
        <f>6*6</f>
        <v>36</v>
      </c>
    </row>
    <row r="100" spans="1:13" x14ac:dyDescent="0.25">
      <c r="A100" s="175">
        <v>125</v>
      </c>
      <c r="B100" s="109">
        <v>125</v>
      </c>
      <c r="C100" s="109">
        <v>12</v>
      </c>
      <c r="D100" s="265" t="s">
        <v>6</v>
      </c>
      <c r="E100" s="265" t="s">
        <v>49</v>
      </c>
      <c r="F100" s="265" t="s">
        <v>35</v>
      </c>
      <c r="G100" s="325">
        <v>11700</v>
      </c>
      <c r="H100" s="344"/>
      <c r="I100" s="424">
        <f t="shared" si="1"/>
        <v>22.024547999999999</v>
      </c>
      <c r="J100" s="7"/>
      <c r="K100" s="254">
        <v>48000</v>
      </c>
      <c r="L100" s="7">
        <v>22.68</v>
      </c>
      <c r="M100" s="197">
        <f>83*11.7</f>
        <v>971.09999999999991</v>
      </c>
    </row>
    <row r="101" spans="1:13" x14ac:dyDescent="0.25">
      <c r="A101" s="175">
        <v>125</v>
      </c>
      <c r="B101" s="109">
        <v>125</v>
      </c>
      <c r="C101" s="109">
        <v>14</v>
      </c>
      <c r="D101" s="265"/>
      <c r="E101" s="265"/>
      <c r="F101" s="265"/>
      <c r="G101" s="325"/>
      <c r="H101" s="344"/>
      <c r="I101" s="424"/>
      <c r="J101" s="7"/>
      <c r="K101" s="254"/>
      <c r="L101" s="7">
        <v>26.2</v>
      </c>
      <c r="M101" s="197"/>
    </row>
    <row r="102" spans="1:13" ht="15.75" thickBot="1" x14ac:dyDescent="0.3">
      <c r="A102" s="174">
        <v>125</v>
      </c>
      <c r="B102" s="148">
        <v>125</v>
      </c>
      <c r="C102" s="148">
        <v>16</v>
      </c>
      <c r="D102" s="266"/>
      <c r="E102" s="266"/>
      <c r="F102" s="266"/>
      <c r="G102" s="327"/>
      <c r="H102" s="351"/>
      <c r="I102" s="423"/>
      <c r="J102" s="11"/>
      <c r="K102" s="259"/>
      <c r="L102" s="11">
        <v>29.65</v>
      </c>
      <c r="M102" s="196"/>
    </row>
    <row r="103" spans="1:13" x14ac:dyDescent="0.25">
      <c r="A103" s="168">
        <v>140</v>
      </c>
      <c r="B103" s="169">
        <v>90</v>
      </c>
      <c r="C103" s="169">
        <v>8</v>
      </c>
      <c r="D103" s="86"/>
      <c r="E103" s="86"/>
      <c r="F103" s="86"/>
      <c r="G103" s="336"/>
      <c r="H103" s="336"/>
      <c r="I103" s="419"/>
      <c r="J103" s="59"/>
      <c r="K103" s="255"/>
      <c r="L103" s="59">
        <v>14.13</v>
      </c>
      <c r="M103" s="192"/>
    </row>
    <row r="104" spans="1:13" ht="15.75" thickBot="1" x14ac:dyDescent="0.3">
      <c r="A104" s="170">
        <v>140</v>
      </c>
      <c r="B104" s="171">
        <v>90</v>
      </c>
      <c r="C104" s="171">
        <v>10</v>
      </c>
      <c r="D104" s="66"/>
      <c r="E104" s="66"/>
      <c r="F104" s="66"/>
      <c r="G104" s="329"/>
      <c r="H104" s="329"/>
      <c r="I104" s="420"/>
      <c r="J104" s="67"/>
      <c r="K104" s="256"/>
      <c r="L104" s="67">
        <v>17.46</v>
      </c>
      <c r="M104" s="193"/>
    </row>
    <row r="105" spans="1:13" x14ac:dyDescent="0.25">
      <c r="A105" s="144">
        <v>140</v>
      </c>
      <c r="B105" s="145">
        <v>140</v>
      </c>
      <c r="C105" s="145">
        <v>9</v>
      </c>
      <c r="D105" s="160"/>
      <c r="E105" s="160"/>
      <c r="F105" s="160"/>
      <c r="G105" s="331"/>
      <c r="H105" s="349"/>
      <c r="I105" s="428"/>
      <c r="J105" s="161"/>
      <c r="K105" s="258"/>
      <c r="L105" s="161">
        <v>19.41</v>
      </c>
      <c r="M105" s="201"/>
    </row>
    <row r="106" spans="1:13" x14ac:dyDescent="0.25">
      <c r="A106" s="180">
        <v>140</v>
      </c>
      <c r="B106" s="142">
        <v>140</v>
      </c>
      <c r="C106" s="142">
        <v>10</v>
      </c>
      <c r="D106" s="124"/>
      <c r="E106" s="124"/>
      <c r="F106" s="124"/>
      <c r="G106" s="325"/>
      <c r="H106" s="344"/>
      <c r="I106" s="143"/>
      <c r="J106" s="126"/>
      <c r="K106" s="254"/>
      <c r="L106" s="126">
        <v>21.45</v>
      </c>
      <c r="M106" s="202"/>
    </row>
    <row r="107" spans="1:13" ht="15.75" thickBot="1" x14ac:dyDescent="0.3">
      <c r="A107" s="181">
        <v>140</v>
      </c>
      <c r="B107" s="182">
        <v>140</v>
      </c>
      <c r="C107" s="182">
        <v>12</v>
      </c>
      <c r="D107" s="127"/>
      <c r="E107" s="127"/>
      <c r="F107" s="127"/>
      <c r="G107" s="327"/>
      <c r="H107" s="351"/>
      <c r="I107" s="209"/>
      <c r="J107" s="129"/>
      <c r="K107" s="259"/>
      <c r="L107" s="129">
        <v>25.5</v>
      </c>
      <c r="M107" s="203"/>
    </row>
    <row r="108" spans="1:13" x14ac:dyDescent="0.25">
      <c r="A108" s="183">
        <v>160</v>
      </c>
      <c r="B108" s="184">
        <v>100</v>
      </c>
      <c r="C108" s="184">
        <v>9</v>
      </c>
      <c r="D108" s="162"/>
      <c r="E108" s="162"/>
      <c r="F108" s="162"/>
      <c r="G108" s="336"/>
      <c r="H108" s="336"/>
      <c r="I108" s="429"/>
      <c r="J108" s="163"/>
      <c r="K108" s="255"/>
      <c r="L108" s="163">
        <v>17.96</v>
      </c>
      <c r="M108" s="204"/>
    </row>
    <row r="109" spans="1:13" x14ac:dyDescent="0.25">
      <c r="A109" s="185">
        <v>160</v>
      </c>
      <c r="B109" s="186">
        <v>100</v>
      </c>
      <c r="C109" s="186">
        <v>10</v>
      </c>
      <c r="D109" s="164"/>
      <c r="E109" s="164"/>
      <c r="F109" s="164"/>
      <c r="G109" s="319"/>
      <c r="H109" s="319"/>
      <c r="I109" s="430"/>
      <c r="J109" s="165"/>
      <c r="K109" s="260"/>
      <c r="L109" s="165">
        <v>19.850000000000001</v>
      </c>
      <c r="M109" s="205"/>
    </row>
    <row r="110" spans="1:13" x14ac:dyDescent="0.25">
      <c r="A110" s="185">
        <v>160</v>
      </c>
      <c r="B110" s="186">
        <v>100</v>
      </c>
      <c r="C110" s="186">
        <v>12</v>
      </c>
      <c r="D110" s="164" t="s">
        <v>8</v>
      </c>
      <c r="E110" s="164" t="s">
        <v>191</v>
      </c>
      <c r="F110" s="164" t="s">
        <v>178</v>
      </c>
      <c r="G110" s="319">
        <v>10000</v>
      </c>
      <c r="H110" s="319"/>
      <c r="I110" s="430">
        <f>(L110*M110)/1000</f>
        <v>4.7160000000000002</v>
      </c>
      <c r="J110" s="165"/>
      <c r="K110" s="260">
        <v>40000</v>
      </c>
      <c r="L110" s="165">
        <v>23.58</v>
      </c>
      <c r="M110" s="205">
        <f>20*10</f>
        <v>200</v>
      </c>
    </row>
    <row r="111" spans="1:13" ht="15.75" thickBot="1" x14ac:dyDescent="0.3">
      <c r="A111" s="187">
        <v>160</v>
      </c>
      <c r="B111" s="188">
        <v>100</v>
      </c>
      <c r="C111" s="188">
        <v>14</v>
      </c>
      <c r="D111" s="166"/>
      <c r="E111" s="166"/>
      <c r="F111" s="166"/>
      <c r="G111" s="329"/>
      <c r="H111" s="329"/>
      <c r="I111" s="431"/>
      <c r="J111" s="167"/>
      <c r="K111" s="256"/>
      <c r="L111" s="167">
        <v>27.26</v>
      </c>
      <c r="M111" s="206"/>
    </row>
    <row r="112" spans="1:13" x14ac:dyDescent="0.25">
      <c r="A112" s="144">
        <v>160</v>
      </c>
      <c r="B112" s="145">
        <v>160</v>
      </c>
      <c r="C112" s="145">
        <v>10</v>
      </c>
      <c r="D112" s="160" t="s">
        <v>6</v>
      </c>
      <c r="E112" s="160"/>
      <c r="F112" s="160" t="s">
        <v>178</v>
      </c>
      <c r="G112" s="331" t="s">
        <v>216</v>
      </c>
      <c r="H112" s="349"/>
      <c r="I112" s="428">
        <f>(L112*M112)/1000</f>
        <v>0.43542550000000002</v>
      </c>
      <c r="J112" s="161"/>
      <c r="K112" s="258">
        <v>40000</v>
      </c>
      <c r="L112" s="161">
        <v>24.67</v>
      </c>
      <c r="M112" s="201">
        <f>4.29+4.28+4.27+4.81</f>
        <v>17.649999999999999</v>
      </c>
    </row>
    <row r="113" spans="1:13" x14ac:dyDescent="0.25">
      <c r="A113" s="180">
        <v>160</v>
      </c>
      <c r="B113" s="142">
        <v>160</v>
      </c>
      <c r="C113" s="142">
        <v>11</v>
      </c>
      <c r="D113" s="124"/>
      <c r="E113" s="124"/>
      <c r="F113" s="124"/>
      <c r="G113" s="325"/>
      <c r="H113" s="344"/>
      <c r="I113" s="143"/>
      <c r="J113" s="126"/>
      <c r="K113" s="254"/>
      <c r="L113" s="126">
        <v>27.02</v>
      </c>
      <c r="M113" s="202"/>
    </row>
    <row r="114" spans="1:13" x14ac:dyDescent="0.25">
      <c r="A114" s="180">
        <v>160</v>
      </c>
      <c r="B114" s="142">
        <v>160</v>
      </c>
      <c r="C114" s="142">
        <v>12</v>
      </c>
      <c r="D114" s="124"/>
      <c r="E114" s="124"/>
      <c r="F114" s="124"/>
      <c r="G114" s="325"/>
      <c r="H114" s="344"/>
      <c r="I114" s="143"/>
      <c r="J114" s="126"/>
      <c r="K114" s="254"/>
      <c r="L114" s="126">
        <v>29.35</v>
      </c>
      <c r="M114" s="202"/>
    </row>
    <row r="115" spans="1:13" x14ac:dyDescent="0.25">
      <c r="A115" s="180">
        <v>160</v>
      </c>
      <c r="B115" s="142">
        <v>160</v>
      </c>
      <c r="C115" s="142">
        <v>14</v>
      </c>
      <c r="D115" s="124"/>
      <c r="E115" s="124"/>
      <c r="F115" s="124"/>
      <c r="G115" s="325"/>
      <c r="H115" s="344"/>
      <c r="I115" s="143"/>
      <c r="J115" s="126"/>
      <c r="K115" s="254"/>
      <c r="L115" s="126">
        <v>34.200000000000003</v>
      </c>
      <c r="M115" s="202"/>
    </row>
    <row r="116" spans="1:13" x14ac:dyDescent="0.25">
      <c r="A116" s="180">
        <v>160</v>
      </c>
      <c r="B116" s="142">
        <v>160</v>
      </c>
      <c r="C116" s="142">
        <v>16</v>
      </c>
      <c r="D116" s="124"/>
      <c r="E116" s="124"/>
      <c r="F116" s="124"/>
      <c r="G116" s="325"/>
      <c r="H116" s="344"/>
      <c r="I116" s="143"/>
      <c r="J116" s="126"/>
      <c r="K116" s="254"/>
      <c r="L116" s="126">
        <v>38.520000000000003</v>
      </c>
      <c r="M116" s="202"/>
    </row>
    <row r="117" spans="1:13" x14ac:dyDescent="0.25">
      <c r="A117" s="180">
        <v>160</v>
      </c>
      <c r="B117" s="142">
        <v>160</v>
      </c>
      <c r="C117" s="142">
        <v>18</v>
      </c>
      <c r="D117" s="124"/>
      <c r="E117" s="124"/>
      <c r="F117" s="124"/>
      <c r="G117" s="325"/>
      <c r="H117" s="344"/>
      <c r="I117" s="143"/>
      <c r="J117" s="126"/>
      <c r="K117" s="254"/>
      <c r="L117" s="126">
        <v>43.01</v>
      </c>
      <c r="M117" s="202"/>
    </row>
    <row r="118" spans="1:13" ht="15.75" thickBot="1" x14ac:dyDescent="0.3">
      <c r="A118" s="181">
        <v>160</v>
      </c>
      <c r="B118" s="182">
        <v>160</v>
      </c>
      <c r="C118" s="182">
        <v>20</v>
      </c>
      <c r="D118" s="127"/>
      <c r="E118" s="127"/>
      <c r="F118" s="127"/>
      <c r="G118" s="327"/>
      <c r="H118" s="351"/>
      <c r="I118" s="209"/>
      <c r="J118" s="129"/>
      <c r="K118" s="259"/>
      <c r="L118" s="129">
        <v>47.41</v>
      </c>
      <c r="M118" s="203"/>
    </row>
    <row r="119" spans="1:13" x14ac:dyDescent="0.25">
      <c r="A119" s="183">
        <v>180</v>
      </c>
      <c r="B119" s="184">
        <v>110</v>
      </c>
      <c r="C119" s="184">
        <v>10</v>
      </c>
      <c r="D119" s="162"/>
      <c r="E119" s="162"/>
      <c r="F119" s="162"/>
      <c r="G119" s="336"/>
      <c r="H119" s="336"/>
      <c r="I119" s="429"/>
      <c r="J119" s="163"/>
      <c r="K119" s="255"/>
      <c r="L119" s="163">
        <v>22.2</v>
      </c>
      <c r="M119" s="204"/>
    </row>
    <row r="120" spans="1:13" ht="15.75" thickBot="1" x14ac:dyDescent="0.3">
      <c r="A120" s="187">
        <v>180</v>
      </c>
      <c r="B120" s="188">
        <v>110</v>
      </c>
      <c r="C120" s="188">
        <v>12</v>
      </c>
      <c r="D120" s="166"/>
      <c r="E120" s="166"/>
      <c r="F120" s="166"/>
      <c r="G120" s="329"/>
      <c r="H120" s="329"/>
      <c r="I120" s="431"/>
      <c r="J120" s="167"/>
      <c r="K120" s="256"/>
      <c r="L120" s="167">
        <v>26.4</v>
      </c>
      <c r="M120" s="206"/>
    </row>
    <row r="121" spans="1:13" x14ac:dyDescent="0.25">
      <c r="A121" s="144">
        <v>180</v>
      </c>
      <c r="B121" s="145">
        <v>180</v>
      </c>
      <c r="C121" s="145">
        <v>11</v>
      </c>
      <c r="D121" s="160"/>
      <c r="E121" s="160"/>
      <c r="F121" s="160"/>
      <c r="G121" s="331"/>
      <c r="H121" s="349"/>
      <c r="I121" s="428"/>
      <c r="J121" s="161"/>
      <c r="K121" s="258"/>
      <c r="L121" s="161">
        <v>30.47</v>
      </c>
      <c r="M121" s="201"/>
    </row>
    <row r="122" spans="1:13" ht="15.75" thickBot="1" x14ac:dyDescent="0.3">
      <c r="A122" s="181">
        <v>180</v>
      </c>
      <c r="B122" s="182">
        <v>180</v>
      </c>
      <c r="C122" s="182">
        <v>12</v>
      </c>
      <c r="D122" s="127" t="s">
        <v>6</v>
      </c>
      <c r="E122" s="127"/>
      <c r="F122" s="127" t="s">
        <v>178</v>
      </c>
      <c r="G122" s="327" t="s">
        <v>216</v>
      </c>
      <c r="H122" s="351"/>
      <c r="I122" s="209">
        <f>(L122*M122)/1000</f>
        <v>0.20037599999999997</v>
      </c>
      <c r="J122" s="129"/>
      <c r="K122" s="259"/>
      <c r="L122" s="129">
        <v>33.119999999999997</v>
      </c>
      <c r="M122" s="203">
        <v>6.05</v>
      </c>
    </row>
    <row r="123" spans="1:13" x14ac:dyDescent="0.25">
      <c r="A123" s="183">
        <v>200</v>
      </c>
      <c r="B123" s="184">
        <v>125</v>
      </c>
      <c r="C123" s="184">
        <v>11</v>
      </c>
      <c r="D123" s="162"/>
      <c r="E123" s="162"/>
      <c r="F123" s="162"/>
      <c r="G123" s="336"/>
      <c r="H123" s="336"/>
      <c r="I123" s="429"/>
      <c r="J123" s="163"/>
      <c r="K123" s="255"/>
      <c r="L123" s="163">
        <v>27.37</v>
      </c>
      <c r="M123" s="204"/>
    </row>
    <row r="124" spans="1:13" x14ac:dyDescent="0.25">
      <c r="A124" s="185">
        <v>200</v>
      </c>
      <c r="B124" s="186">
        <v>125</v>
      </c>
      <c r="C124" s="186">
        <v>12</v>
      </c>
      <c r="D124" s="164"/>
      <c r="E124" s="164"/>
      <c r="F124" s="164"/>
      <c r="G124" s="319"/>
      <c r="H124" s="319"/>
      <c r="I124" s="430"/>
      <c r="J124" s="165"/>
      <c r="K124" s="260"/>
      <c r="L124" s="165">
        <v>29.74</v>
      </c>
      <c r="M124" s="205"/>
    </row>
    <row r="125" spans="1:13" x14ac:dyDescent="0.25">
      <c r="A125" s="185">
        <v>200</v>
      </c>
      <c r="B125" s="186">
        <v>125</v>
      </c>
      <c r="C125" s="186">
        <v>14</v>
      </c>
      <c r="D125" s="164"/>
      <c r="E125" s="164"/>
      <c r="F125" s="164"/>
      <c r="G125" s="319"/>
      <c r="H125" s="319"/>
      <c r="I125" s="430"/>
      <c r="J125" s="165"/>
      <c r="K125" s="260"/>
      <c r="L125" s="165">
        <v>34.43</v>
      </c>
      <c r="M125" s="205"/>
    </row>
    <row r="126" spans="1:13" ht="15.75" thickBot="1" x14ac:dyDescent="0.3">
      <c r="A126" s="187">
        <v>200</v>
      </c>
      <c r="B126" s="188">
        <v>125</v>
      </c>
      <c r="C126" s="188">
        <v>16</v>
      </c>
      <c r="D126" s="166"/>
      <c r="E126" s="166"/>
      <c r="F126" s="166"/>
      <c r="G126" s="329"/>
      <c r="H126" s="329"/>
      <c r="I126" s="431"/>
      <c r="J126" s="167"/>
      <c r="K126" s="256"/>
      <c r="L126" s="167">
        <v>39.07</v>
      </c>
      <c r="M126" s="206"/>
    </row>
    <row r="127" spans="1:13" x14ac:dyDescent="0.25">
      <c r="A127" s="144">
        <v>200</v>
      </c>
      <c r="B127" s="145">
        <v>200</v>
      </c>
      <c r="C127" s="145">
        <v>12</v>
      </c>
      <c r="D127" s="160"/>
      <c r="E127" s="160"/>
      <c r="F127" s="160"/>
      <c r="G127" s="331"/>
      <c r="H127" s="331"/>
      <c r="I127" s="428"/>
      <c r="J127" s="161"/>
      <c r="K127" s="258"/>
      <c r="L127" s="161">
        <v>36.97</v>
      </c>
      <c r="M127" s="201"/>
    </row>
    <row r="128" spans="1:13" x14ac:dyDescent="0.25">
      <c r="A128" s="180">
        <v>200</v>
      </c>
      <c r="B128" s="142">
        <v>200</v>
      </c>
      <c r="C128" s="142">
        <v>13</v>
      </c>
      <c r="D128" s="124"/>
      <c r="E128" s="124"/>
      <c r="F128" s="124"/>
      <c r="G128" s="325"/>
      <c r="H128" s="325"/>
      <c r="I128" s="143"/>
      <c r="J128" s="126"/>
      <c r="K128" s="254"/>
      <c r="L128" s="126">
        <v>39.92</v>
      </c>
      <c r="M128" s="202"/>
    </row>
    <row r="129" spans="1:13" x14ac:dyDescent="0.25">
      <c r="A129" s="180">
        <v>200</v>
      </c>
      <c r="B129" s="142">
        <v>200</v>
      </c>
      <c r="C129" s="142">
        <v>14</v>
      </c>
      <c r="D129" s="124"/>
      <c r="E129" s="124"/>
      <c r="F129" s="124"/>
      <c r="G129" s="325"/>
      <c r="H129" s="325"/>
      <c r="I129" s="143"/>
      <c r="J129" s="126"/>
      <c r="K129" s="254"/>
      <c r="L129" s="126">
        <v>42.8</v>
      </c>
      <c r="M129" s="202"/>
    </row>
    <row r="130" spans="1:13" x14ac:dyDescent="0.25">
      <c r="A130" s="180">
        <v>200</v>
      </c>
      <c r="B130" s="142">
        <v>200</v>
      </c>
      <c r="C130" s="142">
        <v>16</v>
      </c>
      <c r="D130" s="124"/>
      <c r="E130" s="124"/>
      <c r="F130" s="124"/>
      <c r="G130" s="325"/>
      <c r="H130" s="325"/>
      <c r="I130" s="143"/>
      <c r="J130" s="126"/>
      <c r="K130" s="254"/>
      <c r="L130" s="126">
        <v>48.65</v>
      </c>
      <c r="M130" s="202"/>
    </row>
    <row r="131" spans="1:13" x14ac:dyDescent="0.25">
      <c r="A131" s="180">
        <v>200</v>
      </c>
      <c r="B131" s="142">
        <v>200</v>
      </c>
      <c r="C131" s="142">
        <v>20</v>
      </c>
      <c r="D131" s="124"/>
      <c r="E131" s="124"/>
      <c r="F131" s="124"/>
      <c r="G131" s="325"/>
      <c r="H131" s="325"/>
      <c r="I131" s="143"/>
      <c r="J131" s="126"/>
      <c r="K131" s="254"/>
      <c r="L131" s="126">
        <v>60.08</v>
      </c>
      <c r="M131" s="202"/>
    </row>
    <row r="132" spans="1:13" x14ac:dyDescent="0.25">
      <c r="A132" s="180">
        <v>200</v>
      </c>
      <c r="B132" s="142">
        <v>200</v>
      </c>
      <c r="C132" s="142">
        <v>25</v>
      </c>
      <c r="D132" s="124"/>
      <c r="E132" s="124"/>
      <c r="F132" s="124"/>
      <c r="G132" s="325"/>
      <c r="H132" s="325"/>
      <c r="I132" s="143"/>
      <c r="J132" s="126"/>
      <c r="K132" s="254"/>
      <c r="L132" s="126">
        <v>74.02</v>
      </c>
      <c r="M132" s="202"/>
    </row>
    <row r="133" spans="1:13" ht="15.75" thickBot="1" x14ac:dyDescent="0.3">
      <c r="A133" s="181">
        <v>200</v>
      </c>
      <c r="B133" s="182">
        <v>200</v>
      </c>
      <c r="C133" s="182">
        <v>30</v>
      </c>
      <c r="D133" s="127"/>
      <c r="E133" s="127"/>
      <c r="F133" s="127"/>
      <c r="G133" s="327"/>
      <c r="H133" s="327"/>
      <c r="I133" s="209"/>
      <c r="J133" s="129"/>
      <c r="K133" s="259"/>
      <c r="L133" s="129">
        <v>87.56</v>
      </c>
      <c r="M133" s="203"/>
    </row>
    <row r="134" spans="1:13" x14ac:dyDescent="0.25">
      <c r="A134" s="183">
        <v>220</v>
      </c>
      <c r="B134" s="184">
        <v>220</v>
      </c>
      <c r="C134" s="184">
        <v>14</v>
      </c>
      <c r="D134" s="162"/>
      <c r="E134" s="162"/>
      <c r="F134" s="162"/>
      <c r="G134" s="360"/>
      <c r="H134" s="360"/>
      <c r="I134" s="429"/>
      <c r="J134" s="163"/>
      <c r="K134" s="255"/>
      <c r="L134" s="163">
        <v>47.4</v>
      </c>
      <c r="M134" s="204"/>
    </row>
    <row r="135" spans="1:13" ht="15.75" thickBot="1" x14ac:dyDescent="0.3">
      <c r="A135" s="187">
        <v>220</v>
      </c>
      <c r="B135" s="188">
        <v>220</v>
      </c>
      <c r="C135" s="188">
        <v>16</v>
      </c>
      <c r="D135" s="166"/>
      <c r="E135" s="166"/>
      <c r="F135" s="166"/>
      <c r="G135" s="361"/>
      <c r="H135" s="361"/>
      <c r="I135" s="431"/>
      <c r="J135" s="167"/>
      <c r="K135" s="256"/>
      <c r="L135" s="167">
        <v>53.83</v>
      </c>
      <c r="M135" s="206"/>
    </row>
    <row r="136" spans="1:13" x14ac:dyDescent="0.25">
      <c r="A136" s="144">
        <v>250</v>
      </c>
      <c r="B136" s="145">
        <v>250</v>
      </c>
      <c r="C136" s="145">
        <v>16</v>
      </c>
      <c r="D136" s="160"/>
      <c r="E136" s="160"/>
      <c r="F136" s="160"/>
      <c r="G136" s="331"/>
      <c r="H136" s="331"/>
      <c r="I136" s="428"/>
      <c r="J136" s="161"/>
      <c r="K136" s="258"/>
      <c r="L136" s="161">
        <v>61.55</v>
      </c>
      <c r="M136" s="201"/>
    </row>
    <row r="137" spans="1:13" x14ac:dyDescent="0.25">
      <c r="A137" s="180">
        <v>250</v>
      </c>
      <c r="B137" s="142">
        <v>250</v>
      </c>
      <c r="C137" s="142">
        <v>18</v>
      </c>
      <c r="D137" s="124"/>
      <c r="E137" s="124"/>
      <c r="F137" s="124"/>
      <c r="G137" s="325"/>
      <c r="H137" s="325"/>
      <c r="I137" s="143"/>
      <c r="J137" s="126"/>
      <c r="K137" s="254"/>
      <c r="L137" s="126">
        <v>68.86</v>
      </c>
      <c r="M137" s="202"/>
    </row>
    <row r="138" spans="1:13" x14ac:dyDescent="0.25">
      <c r="A138" s="180">
        <v>250</v>
      </c>
      <c r="B138" s="142">
        <v>250</v>
      </c>
      <c r="C138" s="142">
        <v>20</v>
      </c>
      <c r="D138" s="124"/>
      <c r="E138" s="124"/>
      <c r="F138" s="124"/>
      <c r="G138" s="325"/>
      <c r="H138" s="325"/>
      <c r="I138" s="143"/>
      <c r="J138" s="126"/>
      <c r="K138" s="254"/>
      <c r="L138" s="126">
        <v>76.11</v>
      </c>
      <c r="M138" s="202"/>
    </row>
    <row r="139" spans="1:13" x14ac:dyDescent="0.25">
      <c r="A139" s="180">
        <v>250</v>
      </c>
      <c r="B139" s="142">
        <v>250</v>
      </c>
      <c r="C139" s="142">
        <v>22</v>
      </c>
      <c r="D139" s="124"/>
      <c r="E139" s="124"/>
      <c r="F139" s="124"/>
      <c r="G139" s="325"/>
      <c r="H139" s="325"/>
      <c r="I139" s="143"/>
      <c r="J139" s="126"/>
      <c r="K139" s="254"/>
      <c r="L139" s="126">
        <v>83.31</v>
      </c>
      <c r="M139" s="202"/>
    </row>
    <row r="140" spans="1:13" x14ac:dyDescent="0.25">
      <c r="A140" s="180">
        <v>250</v>
      </c>
      <c r="B140" s="142">
        <v>250</v>
      </c>
      <c r="C140" s="142">
        <v>25</v>
      </c>
      <c r="D140" s="124"/>
      <c r="E140" s="124"/>
      <c r="F140" s="124"/>
      <c r="G140" s="325"/>
      <c r="H140" s="325"/>
      <c r="I140" s="143"/>
      <c r="J140" s="126"/>
      <c r="K140" s="254"/>
      <c r="L140" s="126">
        <v>93.97</v>
      </c>
      <c r="M140" s="202"/>
    </row>
    <row r="141" spans="1:13" x14ac:dyDescent="0.25">
      <c r="A141" s="180">
        <v>250</v>
      </c>
      <c r="B141" s="142">
        <v>250</v>
      </c>
      <c r="C141" s="142">
        <v>28</v>
      </c>
      <c r="D141" s="124"/>
      <c r="E141" s="124"/>
      <c r="F141" s="124"/>
      <c r="G141" s="325"/>
      <c r="H141" s="325"/>
      <c r="I141" s="143"/>
      <c r="J141" s="126"/>
      <c r="K141" s="254"/>
      <c r="L141" s="126">
        <v>104.5</v>
      </c>
      <c r="M141" s="202"/>
    </row>
    <row r="142" spans="1:13" x14ac:dyDescent="0.25">
      <c r="A142" s="180">
        <v>250</v>
      </c>
      <c r="B142" s="142">
        <v>250</v>
      </c>
      <c r="C142" s="142">
        <v>30</v>
      </c>
      <c r="D142" s="124"/>
      <c r="E142" s="124"/>
      <c r="F142" s="124"/>
      <c r="G142" s="325"/>
      <c r="H142" s="325"/>
      <c r="I142" s="143"/>
      <c r="J142" s="126"/>
      <c r="K142" s="254"/>
      <c r="L142" s="126">
        <v>111.44</v>
      </c>
      <c r="M142" s="202"/>
    </row>
    <row r="143" spans="1:13" ht="15.75" thickBot="1" x14ac:dyDescent="0.3">
      <c r="A143" s="181">
        <v>250</v>
      </c>
      <c r="B143" s="182">
        <v>250</v>
      </c>
      <c r="C143" s="182">
        <v>35</v>
      </c>
      <c r="D143" s="127"/>
      <c r="E143" s="127"/>
      <c r="F143" s="127"/>
      <c r="G143" s="327"/>
      <c r="H143" s="327"/>
      <c r="I143" s="209"/>
      <c r="J143" s="129"/>
      <c r="K143" s="259"/>
      <c r="L143" s="129">
        <v>128.51</v>
      </c>
      <c r="M143" s="203"/>
    </row>
    <row r="144" spans="1:13" x14ac:dyDescent="0.25">
      <c r="I144" s="432">
        <f>SUM(I2:I143)</f>
        <v>84.489053499999983</v>
      </c>
      <c r="K144" s="263"/>
    </row>
  </sheetData>
  <mergeCells count="143">
    <mergeCell ref="G10:H10"/>
    <mergeCell ref="G11:H11"/>
    <mergeCell ref="G4:H4"/>
    <mergeCell ref="G20:H20"/>
    <mergeCell ref="G21:H21"/>
    <mergeCell ref="G19:H19"/>
    <mergeCell ref="G36:H36"/>
    <mergeCell ref="G6:H6"/>
    <mergeCell ref="G7:H7"/>
    <mergeCell ref="G8:H8"/>
    <mergeCell ref="G9:H9"/>
    <mergeCell ref="G12:H12"/>
    <mergeCell ref="G13:H13"/>
    <mergeCell ref="G14:H14"/>
    <mergeCell ref="G15:H15"/>
    <mergeCell ref="G35:H35"/>
    <mergeCell ref="G25:H25"/>
    <mergeCell ref="G26:H26"/>
    <mergeCell ref="G27:H27"/>
    <mergeCell ref="G28:H28"/>
    <mergeCell ref="G139:H139"/>
    <mergeCell ref="G122:H122"/>
    <mergeCell ref="G127:H127"/>
    <mergeCell ref="G128:H128"/>
    <mergeCell ref="G129:H129"/>
    <mergeCell ref="G130:H130"/>
    <mergeCell ref="G131:H131"/>
    <mergeCell ref="G125:H125"/>
    <mergeCell ref="G126:H126"/>
    <mergeCell ref="G134:H134"/>
    <mergeCell ref="G135:H135"/>
    <mergeCell ref="G123:H123"/>
    <mergeCell ref="G124:H124"/>
    <mergeCell ref="G92:H92"/>
    <mergeCell ref="G93:H93"/>
    <mergeCell ref="G98:H98"/>
    <mergeCell ref="G99:H99"/>
    <mergeCell ref="G132:H132"/>
    <mergeCell ref="G133:H133"/>
    <mergeCell ref="G136:H136"/>
    <mergeCell ref="G137:H137"/>
    <mergeCell ref="G138:H138"/>
    <mergeCell ref="G119:H119"/>
    <mergeCell ref="G120:H120"/>
    <mergeCell ref="G114:H114"/>
    <mergeCell ref="G115:H115"/>
    <mergeCell ref="G116:H116"/>
    <mergeCell ref="G117:H117"/>
    <mergeCell ref="G118:H118"/>
    <mergeCell ref="G121:H121"/>
    <mergeCell ref="G102:H102"/>
    <mergeCell ref="G105:H105"/>
    <mergeCell ref="G106:H106"/>
    <mergeCell ref="G107:H107"/>
    <mergeCell ref="G112:H112"/>
    <mergeCell ref="G113:H113"/>
    <mergeCell ref="G103:H103"/>
    <mergeCell ref="G110:H110"/>
    <mergeCell ref="G111:H111"/>
    <mergeCell ref="G85:H85"/>
    <mergeCell ref="G88:H88"/>
    <mergeCell ref="G86:H86"/>
    <mergeCell ref="G87:H87"/>
    <mergeCell ref="G68:H68"/>
    <mergeCell ref="G69:H69"/>
    <mergeCell ref="G72:H72"/>
    <mergeCell ref="G73:H73"/>
    <mergeCell ref="G79:H79"/>
    <mergeCell ref="G80:H80"/>
    <mergeCell ref="G78:H78"/>
    <mergeCell ref="G104:H104"/>
    <mergeCell ref="G108:H108"/>
    <mergeCell ref="G109:H109"/>
    <mergeCell ref="G89:H89"/>
    <mergeCell ref="G94:H94"/>
    <mergeCell ref="G96:H96"/>
    <mergeCell ref="G97:H97"/>
    <mergeCell ref="G100:H100"/>
    <mergeCell ref="G101:H101"/>
    <mergeCell ref="G90:H90"/>
    <mergeCell ref="G91:H91"/>
    <mergeCell ref="G62:H62"/>
    <mergeCell ref="G64:H64"/>
    <mergeCell ref="G58:H58"/>
    <mergeCell ref="G59:H59"/>
    <mergeCell ref="G63:H63"/>
    <mergeCell ref="G81:H81"/>
    <mergeCell ref="G82:H82"/>
    <mergeCell ref="G83:H83"/>
    <mergeCell ref="G84:H84"/>
    <mergeCell ref="G65:H65"/>
    <mergeCell ref="G66:H66"/>
    <mergeCell ref="G67:H67"/>
    <mergeCell ref="G74:H74"/>
    <mergeCell ref="G75:H75"/>
    <mergeCell ref="G77:H77"/>
    <mergeCell ref="G70:H70"/>
    <mergeCell ref="G76:H76"/>
    <mergeCell ref="G54:H54"/>
    <mergeCell ref="G55:H55"/>
    <mergeCell ref="G50:H50"/>
    <mergeCell ref="G51:H51"/>
    <mergeCell ref="G52:H52"/>
    <mergeCell ref="G56:H56"/>
    <mergeCell ref="G57:H57"/>
    <mergeCell ref="G60:H60"/>
    <mergeCell ref="G61:H61"/>
    <mergeCell ref="G31:H31"/>
    <mergeCell ref="G32:H32"/>
    <mergeCell ref="G47:H47"/>
    <mergeCell ref="G48:H48"/>
    <mergeCell ref="G49:H49"/>
    <mergeCell ref="G53:H53"/>
    <mergeCell ref="G33:H33"/>
    <mergeCell ref="G34:H34"/>
    <mergeCell ref="G37:H37"/>
    <mergeCell ref="G38:H38"/>
    <mergeCell ref="G39:H39"/>
    <mergeCell ref="G40:H40"/>
    <mergeCell ref="G95:H95"/>
    <mergeCell ref="G71:H71"/>
    <mergeCell ref="G140:H140"/>
    <mergeCell ref="G141:H141"/>
    <mergeCell ref="G142:H142"/>
    <mergeCell ref="G143:H143"/>
    <mergeCell ref="G1:H1"/>
    <mergeCell ref="G2:H2"/>
    <mergeCell ref="G3:H3"/>
    <mergeCell ref="G5:H5"/>
    <mergeCell ref="G23:H23"/>
    <mergeCell ref="G16:H16"/>
    <mergeCell ref="G17:H17"/>
    <mergeCell ref="G18:H18"/>
    <mergeCell ref="G22:H22"/>
    <mergeCell ref="G41:H41"/>
    <mergeCell ref="G42:H42"/>
    <mergeCell ref="G43:H43"/>
    <mergeCell ref="G45:H45"/>
    <mergeCell ref="G46:H46"/>
    <mergeCell ref="G44:H44"/>
    <mergeCell ref="G24:H24"/>
    <mergeCell ref="G29:H29"/>
    <mergeCell ref="G30:H30"/>
  </mergeCells>
  <pageMargins left="0.7" right="0.7" top="0.75" bottom="0.75" header="0.3" footer="0.3"/>
  <ignoredErrors>
    <ignoredError sqref="M9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06"/>
  <sheetViews>
    <sheetView workbookViewId="0">
      <pane ySplit="1" topLeftCell="A2" activePane="bottomLeft" state="frozen"/>
      <selection pane="bottomLeft" activeCell="I2" sqref="I2"/>
    </sheetView>
  </sheetViews>
  <sheetFormatPr defaultRowHeight="15" x14ac:dyDescent="0.25"/>
  <cols>
    <col min="2" max="2" width="13.85546875" customWidth="1"/>
    <col min="3" max="3" width="13.28515625" customWidth="1"/>
    <col min="7" max="7" width="9.140625" style="19"/>
    <col min="9" max="9" width="9.140625" style="207"/>
    <col min="10" max="10" width="9.140625" style="117"/>
  </cols>
  <sheetData>
    <row r="1" spans="1:11" s="19" customFormat="1" ht="15.75" thickBot="1" x14ac:dyDescent="0.3">
      <c r="A1" s="30" t="s">
        <v>10</v>
      </c>
      <c r="B1" s="30" t="s">
        <v>1</v>
      </c>
      <c r="C1" s="30" t="s">
        <v>33</v>
      </c>
      <c r="D1" s="30" t="s">
        <v>5</v>
      </c>
      <c r="E1" s="364" t="s">
        <v>2</v>
      </c>
      <c r="F1" s="365"/>
      <c r="G1" s="433" t="s">
        <v>3</v>
      </c>
      <c r="H1" s="31"/>
      <c r="I1" s="438" t="s">
        <v>4</v>
      </c>
      <c r="J1" s="3" t="s">
        <v>97</v>
      </c>
      <c r="K1" s="18"/>
    </row>
    <row r="2" spans="1:11" x14ac:dyDescent="0.25">
      <c r="A2" s="71" t="s">
        <v>12</v>
      </c>
      <c r="B2" s="83" t="s">
        <v>179</v>
      </c>
      <c r="C2" s="83"/>
      <c r="D2" s="83" t="s">
        <v>178</v>
      </c>
      <c r="E2" s="331"/>
      <c r="F2" s="366"/>
      <c r="G2" s="422"/>
      <c r="H2" s="37"/>
      <c r="I2" s="258"/>
      <c r="J2" s="37">
        <v>4.84</v>
      </c>
      <c r="K2" s="210"/>
    </row>
    <row r="3" spans="1:11" x14ac:dyDescent="0.25">
      <c r="A3" s="9" t="s">
        <v>158</v>
      </c>
      <c r="B3" s="74" t="s">
        <v>179</v>
      </c>
      <c r="C3" s="74"/>
      <c r="D3" s="74" t="s">
        <v>178</v>
      </c>
      <c r="E3" s="325"/>
      <c r="F3" s="326"/>
      <c r="G3" s="424"/>
      <c r="H3" s="7"/>
      <c r="I3" s="254"/>
      <c r="J3" s="7">
        <v>4.84</v>
      </c>
      <c r="K3" s="135"/>
    </row>
    <row r="4" spans="1:11" x14ac:dyDescent="0.25">
      <c r="A4" s="9" t="s">
        <v>12</v>
      </c>
      <c r="B4" s="74" t="s">
        <v>179</v>
      </c>
      <c r="C4" s="74"/>
      <c r="D4" s="74" t="s">
        <v>35</v>
      </c>
      <c r="E4" s="325"/>
      <c r="F4" s="326"/>
      <c r="G4" s="424"/>
      <c r="H4" s="7"/>
      <c r="I4" s="254"/>
      <c r="J4" s="7">
        <v>4.84</v>
      </c>
      <c r="K4" s="135"/>
    </row>
    <row r="5" spans="1:11" x14ac:dyDescent="0.25">
      <c r="A5" s="9" t="s">
        <v>158</v>
      </c>
      <c r="B5" s="74" t="s">
        <v>179</v>
      </c>
      <c r="C5" s="74"/>
      <c r="D5" s="74" t="s">
        <v>35</v>
      </c>
      <c r="E5" s="325"/>
      <c r="F5" s="326"/>
      <c r="G5" s="424"/>
      <c r="H5" s="7"/>
      <c r="I5" s="254"/>
      <c r="J5" s="7">
        <v>4.84</v>
      </c>
      <c r="K5" s="135"/>
    </row>
    <row r="6" spans="1:11" x14ac:dyDescent="0.25">
      <c r="A6" s="9" t="s">
        <v>12</v>
      </c>
      <c r="B6" s="74" t="s">
        <v>9</v>
      </c>
      <c r="C6" s="74"/>
      <c r="D6" s="74" t="s">
        <v>180</v>
      </c>
      <c r="E6" s="325"/>
      <c r="F6" s="326"/>
      <c r="G6" s="424"/>
      <c r="H6" s="7"/>
      <c r="I6" s="254"/>
      <c r="J6" s="7">
        <v>4.84</v>
      </c>
      <c r="K6" s="135"/>
    </row>
    <row r="7" spans="1:11" ht="15.75" thickBot="1" x14ac:dyDescent="0.3">
      <c r="A7" s="39" t="s">
        <v>158</v>
      </c>
      <c r="B7" s="81" t="s">
        <v>9</v>
      </c>
      <c r="C7" s="81"/>
      <c r="D7" s="81" t="s">
        <v>180</v>
      </c>
      <c r="E7" s="372"/>
      <c r="F7" s="373"/>
      <c r="G7" s="434"/>
      <c r="H7" s="40"/>
      <c r="I7" s="262"/>
      <c r="J7" s="40">
        <v>4.84</v>
      </c>
      <c r="K7" s="211"/>
    </row>
    <row r="8" spans="1:11" x14ac:dyDescent="0.25">
      <c r="A8" s="33" t="s">
        <v>159</v>
      </c>
      <c r="B8" s="84" t="s">
        <v>179</v>
      </c>
      <c r="C8" s="84"/>
      <c r="D8" s="84" t="s">
        <v>178</v>
      </c>
      <c r="E8" s="349"/>
      <c r="F8" s="369"/>
      <c r="G8" s="414"/>
      <c r="H8" s="34"/>
      <c r="I8" s="416"/>
      <c r="J8" s="34">
        <v>5.9</v>
      </c>
      <c r="K8" s="88"/>
    </row>
    <row r="9" spans="1:11" x14ac:dyDescent="0.25">
      <c r="A9" s="12" t="s">
        <v>160</v>
      </c>
      <c r="B9" s="75" t="s">
        <v>179</v>
      </c>
      <c r="C9" s="75"/>
      <c r="D9" s="75" t="s">
        <v>178</v>
      </c>
      <c r="E9" s="344"/>
      <c r="F9" s="346"/>
      <c r="G9" s="287"/>
      <c r="H9" s="4"/>
      <c r="I9" s="417"/>
      <c r="J9" s="4">
        <v>5.9</v>
      </c>
      <c r="K9" s="89"/>
    </row>
    <row r="10" spans="1:11" x14ac:dyDescent="0.25">
      <c r="A10" s="12" t="s">
        <v>159</v>
      </c>
      <c r="B10" s="75" t="s">
        <v>179</v>
      </c>
      <c r="C10" s="75"/>
      <c r="D10" s="75" t="s">
        <v>35</v>
      </c>
      <c r="E10" s="344"/>
      <c r="F10" s="346"/>
      <c r="G10" s="287"/>
      <c r="H10" s="4"/>
      <c r="I10" s="417"/>
      <c r="J10" s="4">
        <v>5.9</v>
      </c>
      <c r="K10" s="89"/>
    </row>
    <row r="11" spans="1:11" x14ac:dyDescent="0.25">
      <c r="A11" s="12" t="s">
        <v>160</v>
      </c>
      <c r="B11" s="75" t="s">
        <v>179</v>
      </c>
      <c r="C11" s="75"/>
      <c r="D11" s="75" t="s">
        <v>35</v>
      </c>
      <c r="E11" s="344"/>
      <c r="F11" s="346"/>
      <c r="G11" s="287"/>
      <c r="H11" s="4"/>
      <c r="I11" s="417"/>
      <c r="J11" s="4">
        <v>5.9</v>
      </c>
      <c r="K11" s="89"/>
    </row>
    <row r="12" spans="1:11" x14ac:dyDescent="0.25">
      <c r="A12" s="12" t="s">
        <v>159</v>
      </c>
      <c r="B12" s="75" t="s">
        <v>9</v>
      </c>
      <c r="C12" s="75"/>
      <c r="D12" s="75" t="s">
        <v>180</v>
      </c>
      <c r="E12" s="344"/>
      <c r="F12" s="346"/>
      <c r="G12" s="287"/>
      <c r="H12" s="4"/>
      <c r="I12" s="417"/>
      <c r="J12" s="4">
        <v>5.9</v>
      </c>
      <c r="K12" s="89"/>
    </row>
    <row r="13" spans="1:11" ht="15.75" thickBot="1" x14ac:dyDescent="0.3">
      <c r="A13" s="48" t="s">
        <v>160</v>
      </c>
      <c r="B13" s="78" t="s">
        <v>9</v>
      </c>
      <c r="C13" s="78"/>
      <c r="D13" s="78" t="s">
        <v>180</v>
      </c>
      <c r="E13" s="370"/>
      <c r="F13" s="371"/>
      <c r="G13" s="435"/>
      <c r="H13" s="49"/>
      <c r="I13" s="436"/>
      <c r="J13" s="49">
        <v>5.9</v>
      </c>
      <c r="K13" s="94"/>
    </row>
    <row r="14" spans="1:11" x14ac:dyDescent="0.25">
      <c r="A14" s="71" t="s">
        <v>13</v>
      </c>
      <c r="B14" s="267" t="s">
        <v>179</v>
      </c>
      <c r="C14" s="267" t="s">
        <v>54</v>
      </c>
      <c r="D14" s="267" t="s">
        <v>178</v>
      </c>
      <c r="E14" s="331">
        <v>9000</v>
      </c>
      <c r="F14" s="366"/>
      <c r="G14" s="422">
        <v>11.86</v>
      </c>
      <c r="H14" s="37"/>
      <c r="I14" s="258">
        <v>52000</v>
      </c>
      <c r="J14" s="37">
        <v>7.05</v>
      </c>
      <c r="K14" s="210"/>
    </row>
    <row r="15" spans="1:11" x14ac:dyDescent="0.25">
      <c r="A15" s="9" t="s">
        <v>13</v>
      </c>
      <c r="B15" s="265" t="s">
        <v>179</v>
      </c>
      <c r="C15" s="265"/>
      <c r="D15" s="265" t="s">
        <v>178</v>
      </c>
      <c r="E15" s="325" t="s">
        <v>216</v>
      </c>
      <c r="F15" s="326"/>
      <c r="G15" s="424">
        <f>(K15*J15)/1000</f>
        <v>2.0938500000000002E-2</v>
      </c>
      <c r="H15" s="7"/>
      <c r="I15" s="254">
        <v>40000</v>
      </c>
      <c r="J15" s="7">
        <v>7.05</v>
      </c>
      <c r="K15" s="135">
        <v>2.97</v>
      </c>
    </row>
    <row r="16" spans="1:11" x14ac:dyDescent="0.25">
      <c r="A16" s="9" t="s">
        <v>161</v>
      </c>
      <c r="B16" s="265" t="s">
        <v>179</v>
      </c>
      <c r="C16" s="265"/>
      <c r="D16" s="265" t="s">
        <v>178</v>
      </c>
      <c r="E16" s="325"/>
      <c r="F16" s="326"/>
      <c r="G16" s="424"/>
      <c r="H16" s="7"/>
      <c r="I16" s="254"/>
      <c r="J16" s="7">
        <v>7.05</v>
      </c>
      <c r="K16" s="135"/>
    </row>
    <row r="17" spans="1:11" x14ac:dyDescent="0.25">
      <c r="A17" s="9" t="s">
        <v>13</v>
      </c>
      <c r="B17" s="265" t="s">
        <v>179</v>
      </c>
      <c r="C17" s="265"/>
      <c r="D17" s="265" t="s">
        <v>35</v>
      </c>
      <c r="E17" s="325"/>
      <c r="F17" s="326"/>
      <c r="G17" s="424"/>
      <c r="H17" s="7"/>
      <c r="I17" s="254"/>
      <c r="J17" s="7">
        <v>7.05</v>
      </c>
      <c r="K17" s="135"/>
    </row>
    <row r="18" spans="1:11" x14ac:dyDescent="0.25">
      <c r="A18" s="9" t="s">
        <v>161</v>
      </c>
      <c r="B18" s="265" t="s">
        <v>179</v>
      </c>
      <c r="C18" s="265"/>
      <c r="D18" s="265" t="s">
        <v>35</v>
      </c>
      <c r="E18" s="325"/>
      <c r="F18" s="326"/>
      <c r="G18" s="424"/>
      <c r="H18" s="7"/>
      <c r="I18" s="254"/>
      <c r="J18" s="7">
        <v>7.05</v>
      </c>
      <c r="K18" s="135"/>
    </row>
    <row r="19" spans="1:11" x14ac:dyDescent="0.25">
      <c r="A19" s="9" t="s">
        <v>13</v>
      </c>
      <c r="B19" s="265" t="s">
        <v>9</v>
      </c>
      <c r="C19" s="265"/>
      <c r="D19" s="265" t="s">
        <v>180</v>
      </c>
      <c r="E19" s="325"/>
      <c r="F19" s="326"/>
      <c r="G19" s="424"/>
      <c r="H19" s="7"/>
      <c r="I19" s="254"/>
      <c r="J19" s="7">
        <v>7.05</v>
      </c>
      <c r="K19" s="135"/>
    </row>
    <row r="20" spans="1:11" ht="15.75" thickBot="1" x14ac:dyDescent="0.3">
      <c r="A20" s="10" t="s">
        <v>161</v>
      </c>
      <c r="B20" s="266" t="s">
        <v>9</v>
      </c>
      <c r="C20" s="266"/>
      <c r="D20" s="266" t="s">
        <v>180</v>
      </c>
      <c r="E20" s="327"/>
      <c r="F20" s="328"/>
      <c r="G20" s="423"/>
      <c r="H20" s="11"/>
      <c r="I20" s="259"/>
      <c r="J20" s="11">
        <v>7.05</v>
      </c>
      <c r="K20" s="137"/>
    </row>
    <row r="21" spans="1:11" x14ac:dyDescent="0.25">
      <c r="A21" s="15" t="s">
        <v>14</v>
      </c>
      <c r="B21" s="271" t="s">
        <v>179</v>
      </c>
      <c r="C21" s="271"/>
      <c r="D21" s="271" t="s">
        <v>178</v>
      </c>
      <c r="E21" s="367"/>
      <c r="F21" s="368"/>
      <c r="G21" s="97"/>
      <c r="H21" s="5"/>
      <c r="I21" s="437"/>
      <c r="J21" s="5">
        <v>8.59</v>
      </c>
      <c r="K21" s="274"/>
    </row>
    <row r="22" spans="1:11" x14ac:dyDescent="0.25">
      <c r="A22" s="12" t="s">
        <v>162</v>
      </c>
      <c r="B22" s="75" t="s">
        <v>179</v>
      </c>
      <c r="C22" s="75"/>
      <c r="D22" s="75" t="s">
        <v>178</v>
      </c>
      <c r="E22" s="344"/>
      <c r="F22" s="346"/>
      <c r="G22" s="287"/>
      <c r="H22" s="4"/>
      <c r="I22" s="417"/>
      <c r="J22" s="4">
        <v>8.59</v>
      </c>
      <c r="K22" s="89"/>
    </row>
    <row r="23" spans="1:11" x14ac:dyDescent="0.25">
      <c r="A23" s="12" t="s">
        <v>14</v>
      </c>
      <c r="B23" s="75" t="s">
        <v>179</v>
      </c>
      <c r="C23" s="75"/>
      <c r="D23" s="75" t="s">
        <v>35</v>
      </c>
      <c r="E23" s="344"/>
      <c r="F23" s="346"/>
      <c r="G23" s="287"/>
      <c r="H23" s="4"/>
      <c r="I23" s="417"/>
      <c r="J23" s="4">
        <v>8.59</v>
      </c>
      <c r="K23" s="89"/>
    </row>
    <row r="24" spans="1:11" x14ac:dyDescent="0.25">
      <c r="A24" s="12" t="s">
        <v>162</v>
      </c>
      <c r="B24" s="75" t="s">
        <v>179</v>
      </c>
      <c r="C24" s="75"/>
      <c r="D24" s="75" t="s">
        <v>35</v>
      </c>
      <c r="E24" s="344"/>
      <c r="F24" s="346"/>
      <c r="G24" s="287"/>
      <c r="H24" s="4"/>
      <c r="I24" s="417"/>
      <c r="J24" s="4">
        <v>8.59</v>
      </c>
      <c r="K24" s="89"/>
    </row>
    <row r="25" spans="1:11" x14ac:dyDescent="0.25">
      <c r="A25" s="12" t="s">
        <v>14</v>
      </c>
      <c r="B25" s="75" t="s">
        <v>9</v>
      </c>
      <c r="C25" s="75"/>
      <c r="D25" s="75" t="s">
        <v>180</v>
      </c>
      <c r="E25" s="344"/>
      <c r="F25" s="346"/>
      <c r="G25" s="287"/>
      <c r="H25" s="4"/>
      <c r="I25" s="417"/>
      <c r="J25" s="4">
        <v>8.59</v>
      </c>
      <c r="K25" s="89"/>
    </row>
    <row r="26" spans="1:11" ht="15.75" thickBot="1" x14ac:dyDescent="0.3">
      <c r="A26" s="48" t="s">
        <v>162</v>
      </c>
      <c r="B26" s="78" t="s">
        <v>9</v>
      </c>
      <c r="C26" s="78"/>
      <c r="D26" s="78" t="s">
        <v>180</v>
      </c>
      <c r="E26" s="370"/>
      <c r="F26" s="371"/>
      <c r="G26" s="435"/>
      <c r="H26" s="49"/>
      <c r="I26" s="436"/>
      <c r="J26" s="49">
        <v>8.59</v>
      </c>
      <c r="K26" s="94"/>
    </row>
    <row r="27" spans="1:11" x14ac:dyDescent="0.25">
      <c r="A27" s="71" t="s">
        <v>15</v>
      </c>
      <c r="B27" s="83" t="s">
        <v>179</v>
      </c>
      <c r="C27" s="83"/>
      <c r="D27" s="83" t="s">
        <v>178</v>
      </c>
      <c r="E27" s="331"/>
      <c r="F27" s="366"/>
      <c r="G27" s="422"/>
      <c r="H27" s="37"/>
      <c r="I27" s="258"/>
      <c r="J27" s="37">
        <v>10.4</v>
      </c>
      <c r="K27" s="210"/>
    </row>
    <row r="28" spans="1:11" x14ac:dyDescent="0.25">
      <c r="A28" s="9" t="s">
        <v>163</v>
      </c>
      <c r="B28" s="74" t="s">
        <v>179</v>
      </c>
      <c r="C28" s="74"/>
      <c r="D28" s="74" t="s">
        <v>178</v>
      </c>
      <c r="E28" s="325" t="s">
        <v>215</v>
      </c>
      <c r="F28" s="326"/>
      <c r="G28" s="424">
        <f>(K28*J28)/1000</f>
        <v>0.12480000000000001</v>
      </c>
      <c r="H28" s="7"/>
      <c r="I28" s="254">
        <v>45000</v>
      </c>
      <c r="J28" s="7">
        <v>10.4</v>
      </c>
      <c r="K28" s="135">
        <f>12</f>
        <v>12</v>
      </c>
    </row>
    <row r="29" spans="1:11" x14ac:dyDescent="0.25">
      <c r="A29" s="9" t="s">
        <v>163</v>
      </c>
      <c r="B29" s="265" t="s">
        <v>179</v>
      </c>
      <c r="C29" s="265"/>
      <c r="D29" s="265" t="s">
        <v>178</v>
      </c>
      <c r="E29" s="325" t="s">
        <v>216</v>
      </c>
      <c r="F29" s="326"/>
      <c r="G29" s="424">
        <f>(K29*J29)/1000</f>
        <v>6.2712000000000004E-2</v>
      </c>
      <c r="H29" s="7"/>
      <c r="I29" s="254">
        <v>40000</v>
      </c>
      <c r="J29" s="7">
        <v>10.4</v>
      </c>
      <c r="K29" s="135">
        <f>6.03</f>
        <v>6.03</v>
      </c>
    </row>
    <row r="30" spans="1:11" x14ac:dyDescent="0.25">
      <c r="A30" s="9" t="s">
        <v>15</v>
      </c>
      <c r="B30" s="74" t="s">
        <v>179</v>
      </c>
      <c r="C30" s="74"/>
      <c r="D30" s="74" t="s">
        <v>35</v>
      </c>
      <c r="E30" s="325"/>
      <c r="F30" s="326"/>
      <c r="G30" s="424">
        <f t="shared" ref="G30:G33" si="0">(K30*J30)/1000</f>
        <v>0</v>
      </c>
      <c r="H30" s="7"/>
      <c r="I30" s="254"/>
      <c r="J30" s="7">
        <v>10.4</v>
      </c>
      <c r="K30" s="135"/>
    </row>
    <row r="31" spans="1:11" x14ac:dyDescent="0.25">
      <c r="A31" s="9" t="s">
        <v>163</v>
      </c>
      <c r="B31" s="74" t="s">
        <v>179</v>
      </c>
      <c r="C31" s="74"/>
      <c r="D31" s="74" t="s">
        <v>35</v>
      </c>
      <c r="E31" s="325"/>
      <c r="F31" s="326"/>
      <c r="G31" s="424">
        <f t="shared" si="0"/>
        <v>0</v>
      </c>
      <c r="H31" s="7"/>
      <c r="I31" s="254"/>
      <c r="J31" s="7">
        <v>10.4</v>
      </c>
      <c r="K31" s="135"/>
    </row>
    <row r="32" spans="1:11" x14ac:dyDescent="0.25">
      <c r="A32" s="9" t="s">
        <v>15</v>
      </c>
      <c r="B32" s="74" t="s">
        <v>9</v>
      </c>
      <c r="C32" s="74"/>
      <c r="D32" s="74" t="s">
        <v>180</v>
      </c>
      <c r="E32" s="325"/>
      <c r="F32" s="326"/>
      <c r="G32" s="424">
        <f t="shared" si="0"/>
        <v>0</v>
      </c>
      <c r="H32" s="7"/>
      <c r="I32" s="254"/>
      <c r="J32" s="7">
        <v>10.4</v>
      </c>
      <c r="K32" s="135"/>
    </row>
    <row r="33" spans="1:11" ht="15.75" thickBot="1" x14ac:dyDescent="0.3">
      <c r="A33" s="39" t="s">
        <v>163</v>
      </c>
      <c r="B33" s="81" t="s">
        <v>9</v>
      </c>
      <c r="C33" s="81"/>
      <c r="D33" s="81" t="s">
        <v>180</v>
      </c>
      <c r="E33" s="372"/>
      <c r="F33" s="373"/>
      <c r="G33" s="424">
        <f t="shared" si="0"/>
        <v>5.0335999999999999E-2</v>
      </c>
      <c r="H33" s="40"/>
      <c r="I33" s="262">
        <v>35000</v>
      </c>
      <c r="J33" s="40">
        <v>10.4</v>
      </c>
      <c r="K33" s="211">
        <v>4.84</v>
      </c>
    </row>
    <row r="34" spans="1:11" x14ac:dyDescent="0.25">
      <c r="A34" s="33" t="s">
        <v>16</v>
      </c>
      <c r="B34" s="84" t="s">
        <v>179</v>
      </c>
      <c r="C34" s="84"/>
      <c r="D34" s="84" t="s">
        <v>178</v>
      </c>
      <c r="E34" s="349"/>
      <c r="F34" s="369"/>
      <c r="G34" s="414"/>
      <c r="H34" s="34"/>
      <c r="I34" s="416"/>
      <c r="J34" s="34">
        <v>12.3</v>
      </c>
      <c r="K34" s="88"/>
    </row>
    <row r="35" spans="1:11" x14ac:dyDescent="0.25">
      <c r="A35" s="12" t="s">
        <v>164</v>
      </c>
      <c r="B35" s="75" t="s">
        <v>179</v>
      </c>
      <c r="C35" s="75"/>
      <c r="D35" s="75" t="s">
        <v>178</v>
      </c>
      <c r="E35" s="344" t="s">
        <v>215</v>
      </c>
      <c r="F35" s="346"/>
      <c r="G35" s="287">
        <f>(K35*J35)/1000</f>
        <v>0</v>
      </c>
      <c r="H35" s="4"/>
      <c r="I35" s="417">
        <v>45000</v>
      </c>
      <c r="J35" s="4">
        <v>12.3</v>
      </c>
      <c r="K35" s="89"/>
    </row>
    <row r="36" spans="1:11" x14ac:dyDescent="0.25">
      <c r="A36" s="12" t="s">
        <v>164</v>
      </c>
      <c r="B36" s="268" t="s">
        <v>179</v>
      </c>
      <c r="C36" s="268"/>
      <c r="D36" s="268" t="s">
        <v>178</v>
      </c>
      <c r="E36" s="344" t="s">
        <v>216</v>
      </c>
      <c r="F36" s="346"/>
      <c r="G36" s="287">
        <f>(K36*J36)/1000</f>
        <v>0.20860800000000004</v>
      </c>
      <c r="H36" s="4"/>
      <c r="I36" s="417">
        <v>40000</v>
      </c>
      <c r="J36" s="4">
        <v>12.3</v>
      </c>
      <c r="K36" s="89">
        <f>9.96+7</f>
        <v>16.96</v>
      </c>
    </row>
    <row r="37" spans="1:11" x14ac:dyDescent="0.25">
      <c r="A37" s="12" t="s">
        <v>16</v>
      </c>
      <c r="B37" s="75" t="s">
        <v>179</v>
      </c>
      <c r="C37" s="75"/>
      <c r="D37" s="75" t="s">
        <v>35</v>
      </c>
      <c r="E37" s="344"/>
      <c r="F37" s="346"/>
      <c r="G37" s="287"/>
      <c r="H37" s="4"/>
      <c r="I37" s="417"/>
      <c r="J37" s="4">
        <v>12.3</v>
      </c>
      <c r="K37" s="89"/>
    </row>
    <row r="38" spans="1:11" x14ac:dyDescent="0.25">
      <c r="A38" s="12" t="s">
        <v>164</v>
      </c>
      <c r="B38" s="75" t="s">
        <v>179</v>
      </c>
      <c r="C38" s="75"/>
      <c r="D38" s="75" t="s">
        <v>35</v>
      </c>
      <c r="E38" s="344"/>
      <c r="F38" s="346"/>
      <c r="G38" s="287"/>
      <c r="H38" s="4"/>
      <c r="I38" s="417"/>
      <c r="J38" s="4">
        <v>12.3</v>
      </c>
      <c r="K38" s="89"/>
    </row>
    <row r="39" spans="1:11" x14ac:dyDescent="0.25">
      <c r="A39" s="12" t="s">
        <v>16</v>
      </c>
      <c r="B39" s="75" t="s">
        <v>9</v>
      </c>
      <c r="C39" s="75"/>
      <c r="D39" s="75" t="s">
        <v>180</v>
      </c>
      <c r="E39" s="344"/>
      <c r="F39" s="346"/>
      <c r="G39" s="287"/>
      <c r="H39" s="4"/>
      <c r="I39" s="417"/>
      <c r="J39" s="4">
        <v>12.3</v>
      </c>
      <c r="K39" s="89"/>
    </row>
    <row r="40" spans="1:11" ht="15.75" thickBot="1" x14ac:dyDescent="0.3">
      <c r="A40" s="48" t="s">
        <v>164</v>
      </c>
      <c r="B40" s="78" t="s">
        <v>9</v>
      </c>
      <c r="C40" s="78"/>
      <c r="D40" s="78" t="s">
        <v>180</v>
      </c>
      <c r="E40" s="370"/>
      <c r="F40" s="371"/>
      <c r="G40" s="435"/>
      <c r="H40" s="49"/>
      <c r="I40" s="436"/>
      <c r="J40" s="49">
        <v>12.3</v>
      </c>
      <c r="K40" s="94"/>
    </row>
    <row r="41" spans="1:11" x14ac:dyDescent="0.25">
      <c r="A41" s="71" t="s">
        <v>165</v>
      </c>
      <c r="B41" s="83" t="s">
        <v>179</v>
      </c>
      <c r="C41" s="83"/>
      <c r="D41" s="83" t="s">
        <v>178</v>
      </c>
      <c r="E41" s="331"/>
      <c r="F41" s="366"/>
      <c r="G41" s="422"/>
      <c r="H41" s="37"/>
      <c r="I41" s="258"/>
      <c r="J41" s="37">
        <v>14.2</v>
      </c>
      <c r="K41" s="210"/>
    </row>
    <row r="42" spans="1:11" x14ac:dyDescent="0.25">
      <c r="A42" s="9" t="s">
        <v>17</v>
      </c>
      <c r="B42" s="74" t="s">
        <v>179</v>
      </c>
      <c r="C42" s="74"/>
      <c r="D42" s="74" t="s">
        <v>178</v>
      </c>
      <c r="E42" s="325" t="s">
        <v>215</v>
      </c>
      <c r="F42" s="326"/>
      <c r="G42" s="424"/>
      <c r="H42" s="7"/>
      <c r="I42" s="254"/>
      <c r="J42" s="7">
        <v>14.2</v>
      </c>
      <c r="K42" s="135"/>
    </row>
    <row r="43" spans="1:11" x14ac:dyDescent="0.25">
      <c r="A43" s="9" t="s">
        <v>17</v>
      </c>
      <c r="B43" s="265" t="s">
        <v>179</v>
      </c>
      <c r="C43" s="265"/>
      <c r="D43" s="265" t="s">
        <v>178</v>
      </c>
      <c r="E43" s="325" t="s">
        <v>216</v>
      </c>
      <c r="F43" s="326"/>
      <c r="G43" s="424">
        <f>(K43*J43)/1000</f>
        <v>9.3719999999999984E-2</v>
      </c>
      <c r="H43" s="7"/>
      <c r="I43" s="254">
        <v>40000</v>
      </c>
      <c r="J43" s="7">
        <v>14.2</v>
      </c>
      <c r="K43" s="135">
        <f>6.6</f>
        <v>6.6</v>
      </c>
    </row>
    <row r="44" spans="1:11" x14ac:dyDescent="0.25">
      <c r="A44" s="9" t="s">
        <v>165</v>
      </c>
      <c r="B44" s="74" t="s">
        <v>179</v>
      </c>
      <c r="C44" s="74"/>
      <c r="D44" s="74" t="s">
        <v>35</v>
      </c>
      <c r="E44" s="325"/>
      <c r="F44" s="326"/>
      <c r="G44" s="424"/>
      <c r="H44" s="7"/>
      <c r="I44" s="254"/>
      <c r="J44" s="7">
        <v>14.2</v>
      </c>
      <c r="K44" s="135"/>
    </row>
    <row r="45" spans="1:11" x14ac:dyDescent="0.25">
      <c r="A45" s="9" t="s">
        <v>17</v>
      </c>
      <c r="B45" s="74" t="s">
        <v>179</v>
      </c>
      <c r="C45" s="74"/>
      <c r="D45" s="74" t="s">
        <v>35</v>
      </c>
      <c r="E45" s="325"/>
      <c r="F45" s="326"/>
      <c r="G45" s="424"/>
      <c r="H45" s="7"/>
      <c r="I45" s="254"/>
      <c r="J45" s="7">
        <v>14.2</v>
      </c>
      <c r="K45" s="135"/>
    </row>
    <row r="46" spans="1:11" x14ac:dyDescent="0.25">
      <c r="A46" s="9" t="s">
        <v>165</v>
      </c>
      <c r="B46" s="74" t="s">
        <v>9</v>
      </c>
      <c r="C46" s="74"/>
      <c r="D46" s="74" t="s">
        <v>180</v>
      </c>
      <c r="E46" s="325"/>
      <c r="F46" s="326"/>
      <c r="G46" s="424"/>
      <c r="H46" s="7"/>
      <c r="I46" s="254"/>
      <c r="J46" s="7">
        <v>14.2</v>
      </c>
      <c r="K46" s="135"/>
    </row>
    <row r="47" spans="1:11" ht="15.75" thickBot="1" x14ac:dyDescent="0.3">
      <c r="A47" s="39" t="s">
        <v>17</v>
      </c>
      <c r="B47" s="81" t="s">
        <v>9</v>
      </c>
      <c r="C47" s="81"/>
      <c r="D47" s="81" t="s">
        <v>180</v>
      </c>
      <c r="E47" s="372"/>
      <c r="F47" s="373"/>
      <c r="G47" s="434">
        <f>(J47*K47)/1000</f>
        <v>7.0999999999999994E-2</v>
      </c>
      <c r="H47" s="40"/>
      <c r="I47" s="262">
        <v>35000</v>
      </c>
      <c r="J47" s="40">
        <v>14.2</v>
      </c>
      <c r="K47" s="211">
        <f>5</f>
        <v>5</v>
      </c>
    </row>
    <row r="48" spans="1:11" x14ac:dyDescent="0.25">
      <c r="A48" s="33" t="s">
        <v>166</v>
      </c>
      <c r="B48" s="84" t="s">
        <v>179</v>
      </c>
      <c r="C48" s="84"/>
      <c r="D48" s="84" t="s">
        <v>178</v>
      </c>
      <c r="E48" s="349"/>
      <c r="F48" s="369"/>
      <c r="G48" s="414"/>
      <c r="H48" s="34"/>
      <c r="I48" s="416"/>
      <c r="J48" s="34">
        <v>16.3</v>
      </c>
      <c r="K48" s="88"/>
    </row>
    <row r="49" spans="1:11" x14ac:dyDescent="0.25">
      <c r="A49" s="12" t="s">
        <v>18</v>
      </c>
      <c r="B49" s="75" t="s">
        <v>179</v>
      </c>
      <c r="C49" s="75"/>
      <c r="D49" s="75" t="s">
        <v>178</v>
      </c>
      <c r="E49" s="344"/>
      <c r="F49" s="346"/>
      <c r="G49" s="287"/>
      <c r="H49" s="4"/>
      <c r="I49" s="417"/>
      <c r="J49" s="4">
        <v>16.3</v>
      </c>
      <c r="K49" s="89"/>
    </row>
    <row r="50" spans="1:11" x14ac:dyDescent="0.25">
      <c r="A50" s="12" t="s">
        <v>166</v>
      </c>
      <c r="B50" s="75" t="s">
        <v>179</v>
      </c>
      <c r="C50" s="75"/>
      <c r="D50" s="75" t="s">
        <v>35</v>
      </c>
      <c r="E50" s="344"/>
      <c r="F50" s="346"/>
      <c r="G50" s="287"/>
      <c r="H50" s="4"/>
      <c r="I50" s="417"/>
      <c r="J50" s="4">
        <v>16.3</v>
      </c>
      <c r="K50" s="89"/>
    </row>
    <row r="51" spans="1:11" x14ac:dyDescent="0.25">
      <c r="A51" s="12" t="s">
        <v>18</v>
      </c>
      <c r="B51" s="75" t="s">
        <v>179</v>
      </c>
      <c r="C51" s="75"/>
      <c r="D51" s="75" t="s">
        <v>35</v>
      </c>
      <c r="E51" s="344"/>
      <c r="F51" s="346"/>
      <c r="G51" s="287"/>
      <c r="H51" s="4"/>
      <c r="I51" s="417"/>
      <c r="J51" s="4">
        <v>16.3</v>
      </c>
      <c r="K51" s="89"/>
    </row>
    <row r="52" spans="1:11" x14ac:dyDescent="0.25">
      <c r="A52" s="12" t="s">
        <v>166</v>
      </c>
      <c r="B52" s="75" t="s">
        <v>9</v>
      </c>
      <c r="C52" s="75"/>
      <c r="D52" s="75" t="s">
        <v>180</v>
      </c>
      <c r="E52" s="344"/>
      <c r="F52" s="346"/>
      <c r="G52" s="287"/>
      <c r="H52" s="4"/>
      <c r="I52" s="417"/>
      <c r="J52" s="4">
        <v>16.3</v>
      </c>
      <c r="K52" s="89"/>
    </row>
    <row r="53" spans="1:11" ht="15.75" thickBot="1" x14ac:dyDescent="0.3">
      <c r="A53" s="48" t="s">
        <v>18</v>
      </c>
      <c r="B53" s="78" t="s">
        <v>9</v>
      </c>
      <c r="C53" s="78"/>
      <c r="D53" s="78" t="s">
        <v>180</v>
      </c>
      <c r="E53" s="370"/>
      <c r="F53" s="371"/>
      <c r="G53" s="435"/>
      <c r="H53" s="49"/>
      <c r="I53" s="436"/>
      <c r="J53" s="49">
        <v>16.3</v>
      </c>
      <c r="K53" s="94"/>
    </row>
    <row r="54" spans="1:11" x14ac:dyDescent="0.25">
      <c r="A54" s="71" t="s">
        <v>167</v>
      </c>
      <c r="B54" s="83" t="s">
        <v>179</v>
      </c>
      <c r="C54" s="83"/>
      <c r="D54" s="83" t="s">
        <v>178</v>
      </c>
      <c r="E54" s="331"/>
      <c r="F54" s="366"/>
      <c r="G54" s="422"/>
      <c r="H54" s="37"/>
      <c r="I54" s="258"/>
      <c r="J54" s="37">
        <v>18.399999999999999</v>
      </c>
      <c r="K54" s="210"/>
    </row>
    <row r="55" spans="1:11" x14ac:dyDescent="0.25">
      <c r="A55" s="9" t="s">
        <v>19</v>
      </c>
      <c r="B55" s="74" t="s">
        <v>179</v>
      </c>
      <c r="C55" s="74"/>
      <c r="D55" s="74" t="s">
        <v>178</v>
      </c>
      <c r="E55" s="325" t="s">
        <v>215</v>
      </c>
      <c r="F55" s="326"/>
      <c r="G55" s="424"/>
      <c r="H55" s="7"/>
      <c r="I55" s="254"/>
      <c r="J55" s="7">
        <v>18.399999999999999</v>
      </c>
      <c r="K55" s="135"/>
    </row>
    <row r="56" spans="1:11" x14ac:dyDescent="0.25">
      <c r="A56" s="9" t="s">
        <v>19</v>
      </c>
      <c r="B56" s="265" t="s">
        <v>179</v>
      </c>
      <c r="C56" s="265"/>
      <c r="D56" s="265" t="s">
        <v>178</v>
      </c>
      <c r="E56" s="325" t="s">
        <v>216</v>
      </c>
      <c r="F56" s="326"/>
      <c r="G56" s="424">
        <f>(J56*K56)/1000</f>
        <v>0.70876800000000006</v>
      </c>
      <c r="H56" s="7"/>
      <c r="I56" s="254">
        <v>40000</v>
      </c>
      <c r="J56" s="7">
        <v>18.399999999999999</v>
      </c>
      <c r="K56" s="135">
        <f>2.44+2.46+5.24+6.42+5.85+5.91+5.1+5.1</f>
        <v>38.520000000000003</v>
      </c>
    </row>
    <row r="57" spans="1:11" x14ac:dyDescent="0.25">
      <c r="A57" s="9" t="s">
        <v>167</v>
      </c>
      <c r="B57" s="74" t="s">
        <v>179</v>
      </c>
      <c r="C57" s="74"/>
      <c r="D57" s="74" t="s">
        <v>35</v>
      </c>
      <c r="E57" s="325"/>
      <c r="F57" s="326"/>
      <c r="G57" s="424"/>
      <c r="H57" s="7"/>
      <c r="I57" s="254"/>
      <c r="J57" s="7">
        <v>18.399999999999999</v>
      </c>
      <c r="K57" s="135"/>
    </row>
    <row r="58" spans="1:11" x14ac:dyDescent="0.25">
      <c r="A58" s="9" t="s">
        <v>19</v>
      </c>
      <c r="B58" s="74" t="s">
        <v>179</v>
      </c>
      <c r="C58" s="74"/>
      <c r="D58" s="74" t="s">
        <v>35</v>
      </c>
      <c r="E58" s="325"/>
      <c r="F58" s="326"/>
      <c r="G58" s="424"/>
      <c r="H58" s="7"/>
      <c r="I58" s="254"/>
      <c r="J58" s="7">
        <v>18.399999999999999</v>
      </c>
      <c r="K58" s="135"/>
    </row>
    <row r="59" spans="1:11" x14ac:dyDescent="0.25">
      <c r="A59" s="9" t="s">
        <v>167</v>
      </c>
      <c r="B59" s="74" t="s">
        <v>9</v>
      </c>
      <c r="C59" s="74"/>
      <c r="D59" s="74" t="s">
        <v>180</v>
      </c>
      <c r="E59" s="325"/>
      <c r="F59" s="326"/>
      <c r="G59" s="424"/>
      <c r="H59" s="7"/>
      <c r="I59" s="254"/>
      <c r="J59" s="7">
        <v>18.399999999999999</v>
      </c>
      <c r="K59" s="135"/>
    </row>
    <row r="60" spans="1:11" ht="15.75" thickBot="1" x14ac:dyDescent="0.3">
      <c r="A60" s="39" t="s">
        <v>19</v>
      </c>
      <c r="B60" s="81" t="s">
        <v>9</v>
      </c>
      <c r="C60" s="81"/>
      <c r="D60" s="81" t="s">
        <v>180</v>
      </c>
      <c r="E60" s="372"/>
      <c r="F60" s="373"/>
      <c r="G60" s="434"/>
      <c r="H60" s="40"/>
      <c r="I60" s="262"/>
      <c r="J60" s="40">
        <v>18.399999999999999</v>
      </c>
      <c r="K60" s="211"/>
    </row>
    <row r="61" spans="1:11" x14ac:dyDescent="0.25">
      <c r="A61" s="33" t="s">
        <v>20</v>
      </c>
      <c r="B61" s="84" t="s">
        <v>179</v>
      </c>
      <c r="C61" s="84"/>
      <c r="D61" s="84" t="s">
        <v>178</v>
      </c>
      <c r="E61" s="349"/>
      <c r="F61" s="369"/>
      <c r="G61" s="414"/>
      <c r="H61" s="34"/>
      <c r="I61" s="416"/>
      <c r="J61" s="34">
        <v>21</v>
      </c>
      <c r="K61" s="88"/>
    </row>
    <row r="62" spans="1:11" x14ac:dyDescent="0.25">
      <c r="A62" s="12" t="s">
        <v>21</v>
      </c>
      <c r="B62" s="75" t="s">
        <v>179</v>
      </c>
      <c r="C62" s="75"/>
      <c r="D62" s="75" t="s">
        <v>178</v>
      </c>
      <c r="E62" s="344"/>
      <c r="F62" s="346"/>
      <c r="G62" s="287"/>
      <c r="H62" s="4"/>
      <c r="I62" s="417"/>
      <c r="J62" s="4">
        <v>21</v>
      </c>
      <c r="K62" s="89"/>
    </row>
    <row r="63" spans="1:11" x14ac:dyDescent="0.25">
      <c r="A63" s="12" t="s">
        <v>20</v>
      </c>
      <c r="B63" s="75" t="s">
        <v>179</v>
      </c>
      <c r="C63" s="75"/>
      <c r="D63" s="75" t="s">
        <v>35</v>
      </c>
      <c r="E63" s="344"/>
      <c r="F63" s="346"/>
      <c r="G63" s="287"/>
      <c r="H63" s="4"/>
      <c r="I63" s="417"/>
      <c r="J63" s="4">
        <v>21</v>
      </c>
      <c r="K63" s="89"/>
    </row>
    <row r="64" spans="1:11" x14ac:dyDescent="0.25">
      <c r="A64" s="12" t="s">
        <v>21</v>
      </c>
      <c r="B64" s="75" t="s">
        <v>179</v>
      </c>
      <c r="C64" s="75"/>
      <c r="D64" s="75" t="s">
        <v>35</v>
      </c>
      <c r="E64" s="344"/>
      <c r="F64" s="346"/>
      <c r="G64" s="287"/>
      <c r="H64" s="4"/>
      <c r="I64" s="417"/>
      <c r="J64" s="4">
        <v>21</v>
      </c>
      <c r="K64" s="89"/>
    </row>
    <row r="65" spans="1:11" x14ac:dyDescent="0.25">
      <c r="A65" s="12" t="s">
        <v>20</v>
      </c>
      <c r="B65" s="75" t="s">
        <v>9</v>
      </c>
      <c r="C65" s="75"/>
      <c r="D65" s="75" t="s">
        <v>180</v>
      </c>
      <c r="E65" s="344"/>
      <c r="F65" s="346"/>
      <c r="G65" s="287"/>
      <c r="H65" s="4"/>
      <c r="I65" s="417"/>
      <c r="J65" s="4">
        <v>21</v>
      </c>
      <c r="K65" s="89"/>
    </row>
    <row r="66" spans="1:11" ht="15.75" thickBot="1" x14ac:dyDescent="0.3">
      <c r="A66" s="48" t="s">
        <v>21</v>
      </c>
      <c r="B66" s="78" t="s">
        <v>9</v>
      </c>
      <c r="C66" s="78"/>
      <c r="D66" s="78" t="s">
        <v>180</v>
      </c>
      <c r="E66" s="370"/>
      <c r="F66" s="371"/>
      <c r="G66" s="435"/>
      <c r="H66" s="49"/>
      <c r="I66" s="436"/>
      <c r="J66" s="49">
        <v>21</v>
      </c>
      <c r="K66" s="94"/>
    </row>
    <row r="67" spans="1:11" x14ac:dyDescent="0.25">
      <c r="A67" s="71" t="s">
        <v>168</v>
      </c>
      <c r="B67" s="83" t="s">
        <v>179</v>
      </c>
      <c r="C67" s="83"/>
      <c r="D67" s="83" t="s">
        <v>178</v>
      </c>
      <c r="E67" s="331"/>
      <c r="F67" s="366"/>
      <c r="G67" s="422"/>
      <c r="H67" s="37"/>
      <c r="I67" s="258"/>
      <c r="J67" s="37">
        <v>24</v>
      </c>
      <c r="K67" s="210"/>
    </row>
    <row r="68" spans="1:11" x14ac:dyDescent="0.25">
      <c r="A68" s="9" t="s">
        <v>80</v>
      </c>
      <c r="B68" s="74" t="s">
        <v>179</v>
      </c>
      <c r="C68" s="74"/>
      <c r="D68" s="74" t="s">
        <v>178</v>
      </c>
      <c r="E68" s="325" t="s">
        <v>215</v>
      </c>
      <c r="F68" s="326"/>
      <c r="G68" s="424">
        <f>(J68*K68)/1000</f>
        <v>0</v>
      </c>
      <c r="H68" s="7"/>
      <c r="I68" s="254">
        <v>45000</v>
      </c>
      <c r="J68" s="7">
        <v>24</v>
      </c>
      <c r="K68" s="135"/>
    </row>
    <row r="69" spans="1:11" x14ac:dyDescent="0.25">
      <c r="A69" s="9" t="s">
        <v>80</v>
      </c>
      <c r="B69" s="265" t="s">
        <v>179</v>
      </c>
      <c r="C69" s="265"/>
      <c r="D69" s="265" t="s">
        <v>178</v>
      </c>
      <c r="E69" s="325" t="s">
        <v>216</v>
      </c>
      <c r="F69" s="326"/>
      <c r="G69" s="424">
        <f>(J69*K69)/1000</f>
        <v>7.776000000000001E-2</v>
      </c>
      <c r="H69" s="7"/>
      <c r="I69" s="254">
        <v>40000</v>
      </c>
      <c r="J69" s="7">
        <v>24</v>
      </c>
      <c r="K69" s="135">
        <v>3.24</v>
      </c>
    </row>
    <row r="70" spans="1:11" x14ac:dyDescent="0.25">
      <c r="A70" s="9" t="s">
        <v>168</v>
      </c>
      <c r="B70" s="74" t="s">
        <v>179</v>
      </c>
      <c r="C70" s="74"/>
      <c r="D70" s="74" t="s">
        <v>35</v>
      </c>
      <c r="E70" s="325"/>
      <c r="F70" s="326"/>
      <c r="G70" s="424"/>
      <c r="H70" s="7"/>
      <c r="I70" s="254"/>
      <c r="J70" s="7">
        <v>24</v>
      </c>
      <c r="K70" s="135"/>
    </row>
    <row r="71" spans="1:11" x14ac:dyDescent="0.25">
      <c r="A71" s="9" t="s">
        <v>80</v>
      </c>
      <c r="B71" s="74" t="s">
        <v>179</v>
      </c>
      <c r="C71" s="74"/>
      <c r="D71" s="74" t="s">
        <v>35</v>
      </c>
      <c r="E71" s="325"/>
      <c r="F71" s="326"/>
      <c r="G71" s="424"/>
      <c r="H71" s="7"/>
      <c r="I71" s="254"/>
      <c r="J71" s="7">
        <v>24</v>
      </c>
      <c r="K71" s="135"/>
    </row>
    <row r="72" spans="1:11" x14ac:dyDescent="0.25">
      <c r="A72" s="9" t="s">
        <v>168</v>
      </c>
      <c r="B72" s="74" t="s">
        <v>9</v>
      </c>
      <c r="C72" s="74"/>
      <c r="D72" s="74" t="s">
        <v>180</v>
      </c>
      <c r="E72" s="325"/>
      <c r="F72" s="326"/>
      <c r="G72" s="424"/>
      <c r="H72" s="7"/>
      <c r="I72" s="254"/>
      <c r="J72" s="7">
        <v>24</v>
      </c>
      <c r="K72" s="135"/>
    </row>
    <row r="73" spans="1:11" ht="15.75" thickBot="1" x14ac:dyDescent="0.3">
      <c r="A73" s="39" t="s">
        <v>80</v>
      </c>
      <c r="B73" s="81" t="s">
        <v>9</v>
      </c>
      <c r="C73" s="81"/>
      <c r="D73" s="81" t="s">
        <v>180</v>
      </c>
      <c r="E73" s="372"/>
      <c r="F73" s="373"/>
      <c r="G73" s="434"/>
      <c r="H73" s="40"/>
      <c r="I73" s="262"/>
      <c r="J73" s="40">
        <v>24</v>
      </c>
      <c r="K73" s="211"/>
    </row>
    <row r="74" spans="1:11" x14ac:dyDescent="0.25">
      <c r="A74" s="33" t="s">
        <v>169</v>
      </c>
      <c r="B74" s="84" t="s">
        <v>179</v>
      </c>
      <c r="C74" s="84"/>
      <c r="D74" s="84" t="s">
        <v>178</v>
      </c>
      <c r="E74" s="349"/>
      <c r="F74" s="369"/>
      <c r="G74" s="414"/>
      <c r="H74" s="34"/>
      <c r="I74" s="416"/>
      <c r="J74" s="34">
        <v>27.7</v>
      </c>
      <c r="K74" s="88"/>
    </row>
    <row r="75" spans="1:11" x14ac:dyDescent="0.25">
      <c r="A75" s="12" t="s">
        <v>170</v>
      </c>
      <c r="B75" s="75" t="s">
        <v>179</v>
      </c>
      <c r="C75" s="75"/>
      <c r="D75" s="75" t="s">
        <v>178</v>
      </c>
      <c r="E75" s="344" t="s">
        <v>215</v>
      </c>
      <c r="F75" s="346"/>
      <c r="G75" s="287">
        <f>(J75*K75)/1000</f>
        <v>0</v>
      </c>
      <c r="H75" s="4"/>
      <c r="I75" s="417">
        <v>55000</v>
      </c>
      <c r="J75" s="4">
        <v>27.7</v>
      </c>
      <c r="K75" s="89"/>
    </row>
    <row r="76" spans="1:11" x14ac:dyDescent="0.25">
      <c r="A76" s="12" t="s">
        <v>170</v>
      </c>
      <c r="B76" s="268" t="s">
        <v>179</v>
      </c>
      <c r="C76" s="268"/>
      <c r="D76" s="268" t="s">
        <v>178</v>
      </c>
      <c r="E76" s="344" t="s">
        <v>216</v>
      </c>
      <c r="F76" s="346"/>
      <c r="G76" s="287">
        <f>(J76*K76)/1000</f>
        <v>0.41411499999999996</v>
      </c>
      <c r="H76" s="4"/>
      <c r="I76" s="417">
        <v>50000</v>
      </c>
      <c r="J76" s="4">
        <v>27.7</v>
      </c>
      <c r="K76" s="89">
        <f>5.91+4.06+4.98</f>
        <v>14.95</v>
      </c>
    </row>
    <row r="77" spans="1:11" x14ac:dyDescent="0.25">
      <c r="A77" s="12" t="s">
        <v>169</v>
      </c>
      <c r="B77" s="75" t="s">
        <v>179</v>
      </c>
      <c r="C77" s="75"/>
      <c r="D77" s="75" t="s">
        <v>35</v>
      </c>
      <c r="E77" s="344"/>
      <c r="F77" s="346"/>
      <c r="G77" s="287"/>
      <c r="H77" s="4"/>
      <c r="I77" s="417"/>
      <c r="J77" s="4">
        <v>27.7</v>
      </c>
      <c r="K77" s="89"/>
    </row>
    <row r="78" spans="1:11" x14ac:dyDescent="0.25">
      <c r="A78" s="12" t="s">
        <v>170</v>
      </c>
      <c r="B78" s="75" t="s">
        <v>179</v>
      </c>
      <c r="C78" s="75"/>
      <c r="D78" s="75" t="s">
        <v>35</v>
      </c>
      <c r="E78" s="344"/>
      <c r="F78" s="346"/>
      <c r="G78" s="287"/>
      <c r="H78" s="4"/>
      <c r="I78" s="417"/>
      <c r="J78" s="4">
        <v>27.7</v>
      </c>
      <c r="K78" s="89"/>
    </row>
    <row r="79" spans="1:11" x14ac:dyDescent="0.25">
      <c r="A79" s="12" t="s">
        <v>169</v>
      </c>
      <c r="B79" s="75" t="s">
        <v>9</v>
      </c>
      <c r="C79" s="75"/>
      <c r="D79" s="75" t="s">
        <v>180</v>
      </c>
      <c r="E79" s="344"/>
      <c r="F79" s="346"/>
      <c r="G79" s="287"/>
      <c r="H79" s="4"/>
      <c r="I79" s="417"/>
      <c r="J79" s="4">
        <v>27.7</v>
      </c>
      <c r="K79" s="89"/>
    </row>
    <row r="80" spans="1:11" ht="15.75" thickBot="1" x14ac:dyDescent="0.3">
      <c r="A80" s="48" t="s">
        <v>170</v>
      </c>
      <c r="B80" s="78" t="s">
        <v>9</v>
      </c>
      <c r="C80" s="78"/>
      <c r="D80" s="78" t="s">
        <v>180</v>
      </c>
      <c r="E80" s="370"/>
      <c r="F80" s="371"/>
      <c r="G80" s="435"/>
      <c r="H80" s="49"/>
      <c r="I80" s="436"/>
      <c r="J80" s="49">
        <v>27.7</v>
      </c>
      <c r="K80" s="94"/>
    </row>
    <row r="81" spans="1:11" x14ac:dyDescent="0.25">
      <c r="A81" s="71" t="s">
        <v>171</v>
      </c>
      <c r="B81" s="83" t="s">
        <v>179</v>
      </c>
      <c r="C81" s="83"/>
      <c r="D81" s="83" t="s">
        <v>178</v>
      </c>
      <c r="E81" s="331"/>
      <c r="F81" s="366"/>
      <c r="G81" s="422"/>
      <c r="H81" s="37"/>
      <c r="I81" s="258"/>
      <c r="J81" s="37">
        <v>31.8</v>
      </c>
      <c r="K81" s="210"/>
    </row>
    <row r="82" spans="1:11" x14ac:dyDescent="0.25">
      <c r="A82" s="9" t="s">
        <v>172</v>
      </c>
      <c r="B82" s="74" t="s">
        <v>179</v>
      </c>
      <c r="C82" s="74"/>
      <c r="D82" s="74" t="s">
        <v>178</v>
      </c>
      <c r="E82" s="325" t="s">
        <v>215</v>
      </c>
      <c r="F82" s="326"/>
      <c r="G82" s="424">
        <f>(J82*K82)/1000</f>
        <v>1.1448</v>
      </c>
      <c r="H82" s="7"/>
      <c r="I82" s="254">
        <v>60000</v>
      </c>
      <c r="J82" s="7">
        <v>31.8</v>
      </c>
      <c r="K82" s="135">
        <f>3*12</f>
        <v>36</v>
      </c>
    </row>
    <row r="83" spans="1:11" x14ac:dyDescent="0.25">
      <c r="A83" s="9" t="s">
        <v>172</v>
      </c>
      <c r="B83" s="265" t="s">
        <v>179</v>
      </c>
      <c r="C83" s="265"/>
      <c r="D83" s="265" t="s">
        <v>178</v>
      </c>
      <c r="E83" s="325" t="s">
        <v>216</v>
      </c>
      <c r="F83" s="326"/>
      <c r="G83" s="424">
        <f>(J83*K83)/1000</f>
        <v>1.059258</v>
      </c>
      <c r="H83" s="7"/>
      <c r="I83" s="254">
        <v>40000</v>
      </c>
      <c r="J83" s="7">
        <v>31.8</v>
      </c>
      <c r="K83" s="135">
        <f>9.85+7.21+5.26+5.44+5.55</f>
        <v>33.31</v>
      </c>
    </row>
    <row r="84" spans="1:11" x14ac:dyDescent="0.25">
      <c r="A84" s="9" t="s">
        <v>171</v>
      </c>
      <c r="B84" s="74" t="s">
        <v>179</v>
      </c>
      <c r="C84" s="74"/>
      <c r="D84" s="74" t="s">
        <v>35</v>
      </c>
      <c r="E84" s="325"/>
      <c r="F84" s="326"/>
      <c r="G84" s="424"/>
      <c r="H84" s="7"/>
      <c r="I84" s="254"/>
      <c r="J84" s="7">
        <v>31.8</v>
      </c>
      <c r="K84" s="135"/>
    </row>
    <row r="85" spans="1:11" x14ac:dyDescent="0.25">
      <c r="A85" s="9" t="s">
        <v>172</v>
      </c>
      <c r="B85" s="74" t="s">
        <v>179</v>
      </c>
      <c r="C85" s="74"/>
      <c r="D85" s="74" t="s">
        <v>35</v>
      </c>
      <c r="E85" s="325"/>
      <c r="F85" s="326"/>
      <c r="G85" s="424"/>
      <c r="H85" s="7"/>
      <c r="I85" s="254"/>
      <c r="J85" s="7">
        <v>31.8</v>
      </c>
      <c r="K85" s="135"/>
    </row>
    <row r="86" spans="1:11" x14ac:dyDescent="0.25">
      <c r="A86" s="9" t="s">
        <v>171</v>
      </c>
      <c r="B86" s="74" t="s">
        <v>9</v>
      </c>
      <c r="C86" s="74"/>
      <c r="D86" s="74" t="s">
        <v>180</v>
      </c>
      <c r="E86" s="325"/>
      <c r="F86" s="326"/>
      <c r="G86" s="424"/>
      <c r="H86" s="7"/>
      <c r="I86" s="254"/>
      <c r="J86" s="7">
        <v>31.8</v>
      </c>
      <c r="K86" s="135"/>
    </row>
    <row r="87" spans="1:11" ht="15.75" thickBot="1" x14ac:dyDescent="0.3">
      <c r="A87" s="39" t="s">
        <v>172</v>
      </c>
      <c r="B87" s="81" t="s">
        <v>9</v>
      </c>
      <c r="C87" s="81"/>
      <c r="D87" s="81" t="s">
        <v>180</v>
      </c>
      <c r="E87" s="372"/>
      <c r="F87" s="373"/>
      <c r="G87" s="434"/>
      <c r="H87" s="40"/>
      <c r="I87" s="262"/>
      <c r="J87" s="40">
        <v>31.8</v>
      </c>
      <c r="K87" s="211"/>
    </row>
    <row r="88" spans="1:11" x14ac:dyDescent="0.25">
      <c r="A88" s="33" t="s">
        <v>173</v>
      </c>
      <c r="B88" s="84" t="s">
        <v>179</v>
      </c>
      <c r="C88" s="84"/>
      <c r="D88" s="84" t="s">
        <v>178</v>
      </c>
      <c r="E88" s="349"/>
      <c r="F88" s="369"/>
      <c r="G88" s="414"/>
      <c r="H88" s="34"/>
      <c r="I88" s="416"/>
      <c r="J88" s="34">
        <v>36.5</v>
      </c>
      <c r="K88" s="88"/>
    </row>
    <row r="89" spans="1:11" x14ac:dyDescent="0.25">
      <c r="A89" s="12" t="s">
        <v>174</v>
      </c>
      <c r="B89" s="75" t="s">
        <v>179</v>
      </c>
      <c r="C89" s="75"/>
      <c r="D89" s="75" t="s">
        <v>178</v>
      </c>
      <c r="E89" s="344"/>
      <c r="F89" s="346"/>
      <c r="G89" s="287"/>
      <c r="H89" s="4"/>
      <c r="I89" s="417"/>
      <c r="J89" s="4">
        <v>36.5</v>
      </c>
      <c r="K89" s="89"/>
    </row>
    <row r="90" spans="1:11" x14ac:dyDescent="0.25">
      <c r="A90" s="12" t="s">
        <v>173</v>
      </c>
      <c r="B90" s="75" t="s">
        <v>179</v>
      </c>
      <c r="C90" s="75"/>
      <c r="D90" s="75" t="s">
        <v>35</v>
      </c>
      <c r="E90" s="344"/>
      <c r="F90" s="346"/>
      <c r="G90" s="287"/>
      <c r="H90" s="4"/>
      <c r="I90" s="417"/>
      <c r="J90" s="4">
        <v>36.5</v>
      </c>
      <c r="K90" s="89"/>
    </row>
    <row r="91" spans="1:11" x14ac:dyDescent="0.25">
      <c r="A91" s="12" t="s">
        <v>174</v>
      </c>
      <c r="B91" s="75" t="s">
        <v>179</v>
      </c>
      <c r="C91" s="75"/>
      <c r="D91" s="75" t="s">
        <v>35</v>
      </c>
      <c r="E91" s="344"/>
      <c r="F91" s="346"/>
      <c r="G91" s="287"/>
      <c r="H91" s="4"/>
      <c r="I91" s="417"/>
      <c r="J91" s="4">
        <v>36.5</v>
      </c>
      <c r="K91" s="89"/>
    </row>
    <row r="92" spans="1:11" x14ac:dyDescent="0.25">
      <c r="A92" s="12" t="s">
        <v>173</v>
      </c>
      <c r="B92" s="75" t="s">
        <v>9</v>
      </c>
      <c r="C92" s="75"/>
      <c r="D92" s="75" t="s">
        <v>180</v>
      </c>
      <c r="E92" s="344"/>
      <c r="F92" s="346"/>
      <c r="G92" s="287"/>
      <c r="H92" s="4"/>
      <c r="I92" s="417"/>
      <c r="J92" s="4">
        <v>36.5</v>
      </c>
      <c r="K92" s="89"/>
    </row>
    <row r="93" spans="1:11" ht="15.75" thickBot="1" x14ac:dyDescent="0.3">
      <c r="A93" s="48" t="s">
        <v>174</v>
      </c>
      <c r="B93" s="78" t="s">
        <v>9</v>
      </c>
      <c r="C93" s="78"/>
      <c r="D93" s="78" t="s">
        <v>180</v>
      </c>
      <c r="E93" s="370"/>
      <c r="F93" s="371"/>
      <c r="G93" s="435"/>
      <c r="H93" s="49"/>
      <c r="I93" s="436"/>
      <c r="J93" s="49">
        <v>36.5</v>
      </c>
      <c r="K93" s="94"/>
    </row>
    <row r="94" spans="1:11" x14ac:dyDescent="0.25">
      <c r="A94" s="71" t="s">
        <v>175</v>
      </c>
      <c r="B94" s="83" t="s">
        <v>179</v>
      </c>
      <c r="C94" s="83"/>
      <c r="D94" s="83" t="s">
        <v>178</v>
      </c>
      <c r="E94" s="331"/>
      <c r="F94" s="366"/>
      <c r="G94" s="422"/>
      <c r="H94" s="37"/>
      <c r="I94" s="258"/>
      <c r="J94" s="37">
        <v>41.9</v>
      </c>
      <c r="K94" s="210"/>
    </row>
    <row r="95" spans="1:11" x14ac:dyDescent="0.25">
      <c r="A95" s="9" t="s">
        <v>176</v>
      </c>
      <c r="B95" s="74" t="s">
        <v>179</v>
      </c>
      <c r="C95" s="74"/>
      <c r="D95" s="74" t="s">
        <v>178</v>
      </c>
      <c r="E95" s="325"/>
      <c r="F95" s="326"/>
      <c r="G95" s="424"/>
      <c r="H95" s="7"/>
      <c r="I95" s="254"/>
      <c r="J95" s="7">
        <v>41.9</v>
      </c>
      <c r="K95" s="135"/>
    </row>
    <row r="96" spans="1:11" x14ac:dyDescent="0.25">
      <c r="A96" s="9" t="s">
        <v>175</v>
      </c>
      <c r="B96" s="74" t="s">
        <v>179</v>
      </c>
      <c r="C96" s="74"/>
      <c r="D96" s="74" t="s">
        <v>35</v>
      </c>
      <c r="E96" s="325"/>
      <c r="F96" s="326"/>
      <c r="G96" s="424"/>
      <c r="H96" s="7"/>
      <c r="I96" s="254"/>
      <c r="J96" s="7">
        <v>41.9</v>
      </c>
      <c r="K96" s="135"/>
    </row>
    <row r="97" spans="1:11" x14ac:dyDescent="0.25">
      <c r="A97" s="9" t="s">
        <v>176</v>
      </c>
      <c r="B97" s="74" t="s">
        <v>179</v>
      </c>
      <c r="C97" s="74"/>
      <c r="D97" s="74" t="s">
        <v>35</v>
      </c>
      <c r="E97" s="325"/>
      <c r="F97" s="326"/>
      <c r="G97" s="424"/>
      <c r="H97" s="7"/>
      <c r="I97" s="254"/>
      <c r="J97" s="7">
        <v>41.9</v>
      </c>
      <c r="K97" s="135"/>
    </row>
    <row r="98" spans="1:11" x14ac:dyDescent="0.25">
      <c r="A98" s="9" t="s">
        <v>175</v>
      </c>
      <c r="B98" s="74" t="s">
        <v>9</v>
      </c>
      <c r="C98" s="74"/>
      <c r="D98" s="74" t="s">
        <v>180</v>
      </c>
      <c r="E98" s="325"/>
      <c r="F98" s="326"/>
      <c r="G98" s="424"/>
      <c r="H98" s="7"/>
      <c r="I98" s="254"/>
      <c r="J98" s="7">
        <v>41.9</v>
      </c>
      <c r="K98" s="135"/>
    </row>
    <row r="99" spans="1:11" ht="15.75" thickBot="1" x14ac:dyDescent="0.3">
      <c r="A99" s="39" t="s">
        <v>176</v>
      </c>
      <c r="B99" s="81" t="s">
        <v>9</v>
      </c>
      <c r="C99" s="81"/>
      <c r="D99" s="81" t="s">
        <v>180</v>
      </c>
      <c r="E99" s="372"/>
      <c r="F99" s="373"/>
      <c r="G99" s="434"/>
      <c r="H99" s="40"/>
      <c r="I99" s="262"/>
      <c r="J99" s="40">
        <v>41.9</v>
      </c>
      <c r="K99" s="211"/>
    </row>
    <row r="100" spans="1:11" x14ac:dyDescent="0.25">
      <c r="A100" s="33" t="s">
        <v>177</v>
      </c>
      <c r="B100" s="84" t="s">
        <v>179</v>
      </c>
      <c r="C100" s="84"/>
      <c r="D100" s="84" t="s">
        <v>178</v>
      </c>
      <c r="E100" s="349"/>
      <c r="F100" s="369"/>
      <c r="G100" s="414"/>
      <c r="H100" s="34"/>
      <c r="I100" s="416"/>
      <c r="J100" s="34">
        <v>48.3</v>
      </c>
      <c r="K100" s="88"/>
    </row>
    <row r="101" spans="1:11" x14ac:dyDescent="0.25">
      <c r="A101" s="12" t="s">
        <v>22</v>
      </c>
      <c r="B101" s="75" t="s">
        <v>179</v>
      </c>
      <c r="C101" s="75"/>
      <c r="D101" s="75" t="s">
        <v>178</v>
      </c>
      <c r="E101" s="344" t="s">
        <v>215</v>
      </c>
      <c r="F101" s="346"/>
      <c r="G101" s="287">
        <f>(K101*J101)/1000</f>
        <v>1.12056</v>
      </c>
      <c r="H101" s="4"/>
      <c r="I101" s="417">
        <v>60000</v>
      </c>
      <c r="J101" s="4">
        <v>48.3</v>
      </c>
      <c r="K101" s="89">
        <f>2*11.6</f>
        <v>23.2</v>
      </c>
    </row>
    <row r="102" spans="1:11" x14ac:dyDescent="0.25">
      <c r="A102" s="12" t="s">
        <v>22</v>
      </c>
      <c r="B102" s="268" t="s">
        <v>179</v>
      </c>
      <c r="C102" s="268"/>
      <c r="D102" s="268" t="s">
        <v>178</v>
      </c>
      <c r="E102" s="344" t="s">
        <v>216</v>
      </c>
      <c r="F102" s="346"/>
      <c r="G102" s="287">
        <f>(K102*J102)/1000</f>
        <v>0.25937099999999996</v>
      </c>
      <c r="H102" s="4"/>
      <c r="I102" s="417">
        <v>40000</v>
      </c>
      <c r="J102" s="4">
        <v>48.3</v>
      </c>
      <c r="K102" s="89">
        <f>5.37</f>
        <v>5.37</v>
      </c>
    </row>
    <row r="103" spans="1:11" x14ac:dyDescent="0.25">
      <c r="A103" s="12" t="s">
        <v>177</v>
      </c>
      <c r="B103" s="75" t="s">
        <v>179</v>
      </c>
      <c r="C103" s="75"/>
      <c r="D103" s="75" t="s">
        <v>35</v>
      </c>
      <c r="E103" s="344"/>
      <c r="F103" s="346"/>
      <c r="G103" s="287"/>
      <c r="H103" s="4"/>
      <c r="I103" s="417"/>
      <c r="J103" s="4">
        <v>48.3</v>
      </c>
      <c r="K103" s="89"/>
    </row>
    <row r="104" spans="1:11" x14ac:dyDescent="0.25">
      <c r="A104" s="12" t="s">
        <v>22</v>
      </c>
      <c r="B104" s="75" t="s">
        <v>179</v>
      </c>
      <c r="C104" s="75"/>
      <c r="D104" s="75" t="s">
        <v>35</v>
      </c>
      <c r="E104" s="344"/>
      <c r="F104" s="346"/>
      <c r="G104" s="287"/>
      <c r="H104" s="4"/>
      <c r="I104" s="417"/>
      <c r="J104" s="4">
        <v>48.3</v>
      </c>
      <c r="K104" s="89"/>
    </row>
    <row r="105" spans="1:11" x14ac:dyDescent="0.25">
      <c r="A105" s="12" t="s">
        <v>177</v>
      </c>
      <c r="B105" s="75" t="s">
        <v>9</v>
      </c>
      <c r="C105" s="75"/>
      <c r="D105" s="75" t="s">
        <v>180</v>
      </c>
      <c r="E105" s="344"/>
      <c r="F105" s="346"/>
      <c r="G105" s="287"/>
      <c r="H105" s="4"/>
      <c r="I105" s="417"/>
      <c r="J105" s="4">
        <v>48.3</v>
      </c>
      <c r="K105" s="89"/>
    </row>
    <row r="106" spans="1:11" ht="15.75" thickBot="1" x14ac:dyDescent="0.3">
      <c r="A106" s="13" t="s">
        <v>22</v>
      </c>
      <c r="B106" s="80" t="s">
        <v>9</v>
      </c>
      <c r="C106" s="80"/>
      <c r="D106" s="80" t="s">
        <v>180</v>
      </c>
      <c r="E106" s="351"/>
      <c r="F106" s="352"/>
      <c r="G106" s="305"/>
      <c r="H106" s="14"/>
      <c r="I106" s="418"/>
      <c r="J106" s="14">
        <v>48.3</v>
      </c>
      <c r="K106" s="131"/>
    </row>
  </sheetData>
  <mergeCells count="106">
    <mergeCell ref="E46:F46"/>
    <mergeCell ref="E47:F47"/>
    <mergeCell ref="E77:F77"/>
    <mergeCell ref="E78:F78"/>
    <mergeCell ref="E84:F84"/>
    <mergeCell ref="E85:F85"/>
    <mergeCell ref="E90:F90"/>
    <mergeCell ref="E83:F83"/>
    <mergeCell ref="E24:F24"/>
    <mergeCell ref="E30:F30"/>
    <mergeCell ref="E31:F31"/>
    <mergeCell ref="E37:F37"/>
    <mergeCell ref="E27:F27"/>
    <mergeCell ref="E34:F34"/>
    <mergeCell ref="E41:F41"/>
    <mergeCell ref="E42:F42"/>
    <mergeCell ref="E39:F39"/>
    <mergeCell ref="E40:F40"/>
    <mergeCell ref="E38:F38"/>
    <mergeCell ref="E103:F103"/>
    <mergeCell ref="E104:F104"/>
    <mergeCell ref="E4:F4"/>
    <mergeCell ref="E5:F5"/>
    <mergeCell ref="E12:F12"/>
    <mergeCell ref="E13:F13"/>
    <mergeCell ref="E6:F6"/>
    <mergeCell ref="E7:F7"/>
    <mergeCell ref="E11:F11"/>
    <mergeCell ref="E17:F17"/>
    <mergeCell ref="E86:F86"/>
    <mergeCell ref="E87:F87"/>
    <mergeCell ref="E92:F92"/>
    <mergeCell ref="E93:F93"/>
    <mergeCell ref="E98:F98"/>
    <mergeCell ref="E23:F23"/>
    <mergeCell ref="E91:F91"/>
    <mergeCell ref="E44:F44"/>
    <mergeCell ref="E45:F45"/>
    <mergeCell ref="E50:F50"/>
    <mergeCell ref="E51:F51"/>
    <mergeCell ref="E57:F57"/>
    <mergeCell ref="E58:F58"/>
    <mergeCell ref="E49:F49"/>
    <mergeCell ref="E96:F96"/>
    <mergeCell ref="E97:F97"/>
    <mergeCell ref="E52:F52"/>
    <mergeCell ref="E53:F53"/>
    <mergeCell ref="E59:F59"/>
    <mergeCell ref="E60:F60"/>
    <mergeCell ref="E65:F65"/>
    <mergeCell ref="E66:F66"/>
    <mergeCell ref="E63:F63"/>
    <mergeCell ref="E64:F64"/>
    <mergeCell ref="E89:F89"/>
    <mergeCell ref="E94:F94"/>
    <mergeCell ref="E95:F95"/>
    <mergeCell ref="E80:F80"/>
    <mergeCell ref="E71:F71"/>
    <mergeCell ref="E105:F105"/>
    <mergeCell ref="E106:F106"/>
    <mergeCell ref="E3:F3"/>
    <mergeCell ref="E8:F8"/>
    <mergeCell ref="E9:F9"/>
    <mergeCell ref="E22:F22"/>
    <mergeCell ref="E28:F28"/>
    <mergeCell ref="E35:F35"/>
    <mergeCell ref="E48:F48"/>
    <mergeCell ref="E55:F55"/>
    <mergeCell ref="E61:F61"/>
    <mergeCell ref="E62:F62"/>
    <mergeCell ref="E68:F68"/>
    <mergeCell ref="E74:F74"/>
    <mergeCell ref="E70:F70"/>
    <mergeCell ref="E101:F101"/>
    <mergeCell ref="E19:F19"/>
    <mergeCell ref="E20:F20"/>
    <mergeCell ref="E25:F25"/>
    <mergeCell ref="E26:F26"/>
    <mergeCell ref="E32:F32"/>
    <mergeCell ref="E33:F33"/>
    <mergeCell ref="E54:F54"/>
    <mergeCell ref="E67:F67"/>
    <mergeCell ref="E102:F102"/>
    <mergeCell ref="E36:F36"/>
    <mergeCell ref="E29:F29"/>
    <mergeCell ref="E15:F15"/>
    <mergeCell ref="E43:F43"/>
    <mergeCell ref="E56:F56"/>
    <mergeCell ref="E69:F69"/>
    <mergeCell ref="E76:F76"/>
    <mergeCell ref="E1:F1"/>
    <mergeCell ref="E2:F2"/>
    <mergeCell ref="E14:F14"/>
    <mergeCell ref="E16:F16"/>
    <mergeCell ref="E21:F21"/>
    <mergeCell ref="E18:F18"/>
    <mergeCell ref="E10:F10"/>
    <mergeCell ref="E100:F100"/>
    <mergeCell ref="E75:F75"/>
    <mergeCell ref="E81:F81"/>
    <mergeCell ref="E82:F82"/>
    <mergeCell ref="E88:F88"/>
    <mergeCell ref="E72:F72"/>
    <mergeCell ref="E73:F73"/>
    <mergeCell ref="E79:F79"/>
    <mergeCell ref="E99:F9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5"/>
  <sheetViews>
    <sheetView tabSelected="1" workbookViewId="0">
      <pane ySplit="1" topLeftCell="A2" activePane="bottomLeft" state="frozen"/>
      <selection pane="bottomLeft" activeCell="K7" sqref="K7"/>
    </sheetView>
  </sheetViews>
  <sheetFormatPr defaultRowHeight="15" x14ac:dyDescent="0.25"/>
  <sheetData>
    <row r="1" spans="1:11" ht="15.75" thickBot="1" x14ac:dyDescent="0.3">
      <c r="A1" s="30" t="s">
        <v>23</v>
      </c>
      <c r="B1" s="30" t="s">
        <v>1</v>
      </c>
      <c r="C1" s="30"/>
      <c r="D1" s="30" t="s">
        <v>5</v>
      </c>
      <c r="E1" s="376" t="s">
        <v>2</v>
      </c>
      <c r="F1" s="377"/>
      <c r="G1" s="31" t="s">
        <v>3</v>
      </c>
      <c r="H1" s="31"/>
      <c r="I1" s="32" t="s">
        <v>11</v>
      </c>
      <c r="J1" s="90" t="s">
        <v>97</v>
      </c>
      <c r="K1" s="57" t="s">
        <v>212</v>
      </c>
    </row>
    <row r="2" spans="1:11" ht="20.25" thickBot="1" x14ac:dyDescent="0.3">
      <c r="A2" s="382" t="s">
        <v>98</v>
      </c>
      <c r="B2" s="383"/>
      <c r="C2" s="383"/>
      <c r="D2" s="383"/>
      <c r="E2" s="383"/>
      <c r="F2" s="383"/>
      <c r="G2" s="383"/>
      <c r="H2" s="387"/>
      <c r="I2" s="388"/>
      <c r="J2" s="212"/>
      <c r="K2" s="213"/>
    </row>
    <row r="3" spans="1:11" x14ac:dyDescent="0.25">
      <c r="A3" s="33" t="s">
        <v>99</v>
      </c>
      <c r="B3" s="84" t="s">
        <v>6</v>
      </c>
      <c r="C3" s="84"/>
      <c r="D3" s="91" t="s">
        <v>7</v>
      </c>
      <c r="E3" s="378"/>
      <c r="F3" s="379"/>
      <c r="G3" s="294">
        <f t="shared" ref="G3:G9" si="0">(J3*K3)/1000</f>
        <v>0.34425</v>
      </c>
      <c r="H3" s="44"/>
      <c r="I3" s="291">
        <v>45000</v>
      </c>
      <c r="J3" s="84">
        <v>8.1</v>
      </c>
      <c r="K3" s="289">
        <f>2.85*10+3.5*4</f>
        <v>42.5</v>
      </c>
    </row>
    <row r="4" spans="1:11" x14ac:dyDescent="0.25">
      <c r="A4" s="12" t="s">
        <v>100</v>
      </c>
      <c r="B4" s="75" t="s">
        <v>6</v>
      </c>
      <c r="C4" s="75"/>
      <c r="D4" s="92" t="s">
        <v>7</v>
      </c>
      <c r="E4" s="374"/>
      <c r="F4" s="375"/>
      <c r="G4" s="294">
        <f t="shared" si="0"/>
        <v>3.6539999999999996E-2</v>
      </c>
      <c r="H4" s="45"/>
      <c r="I4" s="292">
        <v>45000</v>
      </c>
      <c r="J4" s="75">
        <v>8.6999999999999993</v>
      </c>
      <c r="K4" s="288">
        <f>2.1*2</f>
        <v>4.2</v>
      </c>
    </row>
    <row r="5" spans="1:11" x14ac:dyDescent="0.25">
      <c r="A5" s="12" t="s">
        <v>101</v>
      </c>
      <c r="B5" s="75" t="s">
        <v>6</v>
      </c>
      <c r="C5" s="75"/>
      <c r="D5" s="92" t="s">
        <v>7</v>
      </c>
      <c r="E5" s="374"/>
      <c r="F5" s="375"/>
      <c r="G5" s="294">
        <f t="shared" si="0"/>
        <v>0</v>
      </c>
      <c r="H5" s="45"/>
      <c r="I5" s="292">
        <v>45000</v>
      </c>
      <c r="J5" s="75">
        <v>10.4</v>
      </c>
      <c r="K5" s="288"/>
    </row>
    <row r="6" spans="1:11" x14ac:dyDescent="0.25">
      <c r="A6" s="12" t="s">
        <v>102</v>
      </c>
      <c r="B6" s="75" t="s">
        <v>26</v>
      </c>
      <c r="C6" s="75"/>
      <c r="D6" s="92" t="s">
        <v>58</v>
      </c>
      <c r="E6" s="374"/>
      <c r="F6" s="375"/>
      <c r="G6" s="294">
        <f t="shared" si="0"/>
        <v>0.1764</v>
      </c>
      <c r="H6" s="45"/>
      <c r="I6" s="292">
        <v>55000</v>
      </c>
      <c r="J6" s="75">
        <v>10.5</v>
      </c>
      <c r="K6" s="288">
        <f>2.1*8</f>
        <v>16.8</v>
      </c>
    </row>
    <row r="7" spans="1:11" x14ac:dyDescent="0.25">
      <c r="A7" s="12" t="s">
        <v>103</v>
      </c>
      <c r="B7" s="75" t="s">
        <v>26</v>
      </c>
      <c r="C7" s="75"/>
      <c r="D7" s="92" t="s">
        <v>58</v>
      </c>
      <c r="E7" s="374"/>
      <c r="F7" s="375"/>
      <c r="G7" s="294">
        <f t="shared" si="0"/>
        <v>0</v>
      </c>
      <c r="H7" s="45"/>
      <c r="I7" s="292">
        <v>55000</v>
      </c>
      <c r="J7" s="75">
        <v>12.9</v>
      </c>
      <c r="K7" s="288"/>
    </row>
    <row r="8" spans="1:11" x14ac:dyDescent="0.25">
      <c r="A8" s="12" t="s">
        <v>68</v>
      </c>
      <c r="B8" s="75" t="s">
        <v>26</v>
      </c>
      <c r="C8" s="75"/>
      <c r="D8" s="92" t="s">
        <v>32</v>
      </c>
      <c r="E8" s="374"/>
      <c r="F8" s="375"/>
      <c r="G8" s="294">
        <f t="shared" si="0"/>
        <v>0</v>
      </c>
      <c r="H8" s="45"/>
      <c r="I8" s="292">
        <v>51000</v>
      </c>
      <c r="J8" s="75">
        <v>12.7</v>
      </c>
      <c r="K8" s="288"/>
    </row>
    <row r="9" spans="1:11" x14ac:dyDescent="0.25">
      <c r="A9" s="12" t="s">
        <v>104</v>
      </c>
      <c r="B9" s="75" t="s">
        <v>26</v>
      </c>
      <c r="C9" s="75"/>
      <c r="D9" s="92" t="s">
        <v>58</v>
      </c>
      <c r="E9" s="374"/>
      <c r="F9" s="375"/>
      <c r="G9" s="294">
        <f t="shared" si="0"/>
        <v>0</v>
      </c>
      <c r="H9" s="45"/>
      <c r="I9" s="292">
        <v>53000</v>
      </c>
      <c r="J9" s="75">
        <v>15.8</v>
      </c>
      <c r="K9" s="288"/>
    </row>
    <row r="10" spans="1:11" x14ac:dyDescent="0.25">
      <c r="A10" s="12" t="s">
        <v>69</v>
      </c>
      <c r="B10" s="75" t="s">
        <v>26</v>
      </c>
      <c r="C10" s="75"/>
      <c r="D10" s="92" t="s">
        <v>58</v>
      </c>
      <c r="E10" s="374" t="s">
        <v>214</v>
      </c>
      <c r="F10" s="375"/>
      <c r="G10" s="294">
        <f>(J10*K10)/1000</f>
        <v>6.4680000000000001E-2</v>
      </c>
      <c r="H10" s="45"/>
      <c r="I10" s="292">
        <v>40000</v>
      </c>
      <c r="J10" s="75">
        <v>15.4</v>
      </c>
      <c r="K10" s="288">
        <f>4.2</f>
        <v>4.2</v>
      </c>
    </row>
    <row r="11" spans="1:11" x14ac:dyDescent="0.25">
      <c r="A11" s="12" t="s">
        <v>105</v>
      </c>
      <c r="B11" s="75" t="s">
        <v>9</v>
      </c>
      <c r="C11" s="75"/>
      <c r="D11" s="92" t="s">
        <v>48</v>
      </c>
      <c r="E11" s="374"/>
      <c r="F11" s="375"/>
      <c r="G11" s="294"/>
      <c r="H11" s="45"/>
      <c r="I11" s="292">
        <v>35000</v>
      </c>
      <c r="J11" s="75">
        <v>18.8</v>
      </c>
      <c r="K11" s="288"/>
    </row>
    <row r="12" spans="1:11" x14ac:dyDescent="0.25">
      <c r="A12" s="48">
        <v>20</v>
      </c>
      <c r="B12" s="270" t="s">
        <v>26</v>
      </c>
      <c r="C12" s="270"/>
      <c r="D12" s="93" t="s">
        <v>58</v>
      </c>
      <c r="E12" s="374" t="s">
        <v>214</v>
      </c>
      <c r="F12" s="375"/>
      <c r="G12" s="295">
        <f>(J12*K12)/1000</f>
        <v>0.65811199999999992</v>
      </c>
      <c r="H12" s="50"/>
      <c r="I12" s="293">
        <v>40000</v>
      </c>
      <c r="J12" s="270">
        <v>22.4</v>
      </c>
      <c r="K12" s="290">
        <f>5.92*4+5.7</f>
        <v>29.38</v>
      </c>
    </row>
    <row r="13" spans="1:11" ht="15.75" thickBot="1" x14ac:dyDescent="0.3">
      <c r="A13" s="48">
        <v>20</v>
      </c>
      <c r="B13" s="78" t="s">
        <v>26</v>
      </c>
      <c r="C13" s="78"/>
      <c r="D13" s="93" t="s">
        <v>32</v>
      </c>
      <c r="E13" s="380">
        <v>12340</v>
      </c>
      <c r="F13" s="381"/>
      <c r="G13" s="295">
        <v>47.459000000000003</v>
      </c>
      <c r="H13" s="50"/>
      <c r="I13" s="293">
        <v>52000</v>
      </c>
      <c r="J13" s="78">
        <v>22.4</v>
      </c>
      <c r="K13" s="290"/>
    </row>
    <row r="14" spans="1:11" ht="20.25" thickBot="1" x14ac:dyDescent="0.3">
      <c r="A14" s="382" t="s">
        <v>107</v>
      </c>
      <c r="B14" s="383"/>
      <c r="C14" s="383"/>
      <c r="D14" s="383"/>
      <c r="E14" s="383"/>
      <c r="F14" s="383"/>
      <c r="G14" s="383"/>
      <c r="H14" s="383"/>
      <c r="I14" s="383"/>
      <c r="J14" s="384"/>
      <c r="K14" s="385"/>
    </row>
    <row r="15" spans="1:11" x14ac:dyDescent="0.25">
      <c r="A15" s="95" t="s">
        <v>23</v>
      </c>
      <c r="B15" s="96" t="s">
        <v>1</v>
      </c>
      <c r="C15" s="96"/>
      <c r="D15" s="96" t="s">
        <v>5</v>
      </c>
      <c r="E15" s="386" t="s">
        <v>2</v>
      </c>
      <c r="F15" s="368"/>
      <c r="G15" s="97" t="s">
        <v>3</v>
      </c>
      <c r="H15" s="97"/>
      <c r="I15" s="98" t="s">
        <v>11</v>
      </c>
      <c r="J15" s="99" t="s">
        <v>97</v>
      </c>
      <c r="K15" s="100" t="s">
        <v>25</v>
      </c>
    </row>
    <row r="16" spans="1:11" x14ac:dyDescent="0.25">
      <c r="A16" s="12" t="s">
        <v>106</v>
      </c>
      <c r="B16" s="75" t="s">
        <v>6</v>
      </c>
      <c r="C16" s="75"/>
      <c r="D16" s="75" t="s">
        <v>7</v>
      </c>
      <c r="E16" s="319"/>
      <c r="F16" s="320"/>
      <c r="G16" s="287">
        <f t="shared" ref="G16:G25" si="1">(K16*J16)/1000</f>
        <v>0</v>
      </c>
      <c r="H16" s="4"/>
      <c r="I16" s="286">
        <v>45000</v>
      </c>
      <c r="J16" s="75">
        <v>21.3</v>
      </c>
      <c r="K16" s="288"/>
    </row>
    <row r="17" spans="1:11" x14ac:dyDescent="0.25">
      <c r="A17" s="12" t="s">
        <v>70</v>
      </c>
      <c r="B17" s="75" t="s">
        <v>6</v>
      </c>
      <c r="C17" s="75"/>
      <c r="D17" s="75" t="s">
        <v>27</v>
      </c>
      <c r="E17" s="319" t="s">
        <v>214</v>
      </c>
      <c r="F17" s="320"/>
      <c r="G17" s="287">
        <f t="shared" si="1"/>
        <v>0.53825400000000001</v>
      </c>
      <c r="H17" s="4"/>
      <c r="I17" s="286">
        <v>40000</v>
      </c>
      <c r="J17" s="75">
        <v>30.6</v>
      </c>
      <c r="K17" s="288">
        <f>8.5+4.91+4.18</f>
        <v>17.59</v>
      </c>
    </row>
    <row r="18" spans="1:11" x14ac:dyDescent="0.25">
      <c r="A18" s="12" t="s">
        <v>126</v>
      </c>
      <c r="B18" s="75"/>
      <c r="C18" s="75"/>
      <c r="D18" s="75"/>
      <c r="E18" s="319"/>
      <c r="F18" s="320"/>
      <c r="G18" s="287">
        <f t="shared" si="1"/>
        <v>0</v>
      </c>
      <c r="H18" s="4"/>
      <c r="I18" s="286"/>
      <c r="J18" s="75">
        <v>41.4</v>
      </c>
      <c r="K18" s="288"/>
    </row>
    <row r="19" spans="1:11" x14ac:dyDescent="0.25">
      <c r="A19" s="12" t="s">
        <v>127</v>
      </c>
      <c r="B19" s="75"/>
      <c r="C19" s="75"/>
      <c r="D19" s="75"/>
      <c r="E19" s="319"/>
      <c r="F19" s="320"/>
      <c r="G19" s="287">
        <f t="shared" si="1"/>
        <v>0</v>
      </c>
      <c r="H19" s="4"/>
      <c r="I19" s="286"/>
      <c r="J19" s="75">
        <v>49.9</v>
      </c>
      <c r="K19" s="288"/>
    </row>
    <row r="20" spans="1:11" x14ac:dyDescent="0.25">
      <c r="A20" s="12" t="s">
        <v>227</v>
      </c>
      <c r="B20" s="273"/>
      <c r="C20" s="273"/>
      <c r="D20" s="273"/>
      <c r="E20" s="319"/>
      <c r="F20" s="320"/>
      <c r="G20" s="287">
        <f t="shared" ref="G20" si="2">(K20*J20)/1000</f>
        <v>0.20758599999999999</v>
      </c>
      <c r="H20" s="4"/>
      <c r="I20" s="286"/>
      <c r="J20" s="273">
        <v>38.299999999999997</v>
      </c>
      <c r="K20" s="288">
        <v>5.42</v>
      </c>
    </row>
    <row r="21" spans="1:11" x14ac:dyDescent="0.25">
      <c r="A21" s="12" t="s">
        <v>47</v>
      </c>
      <c r="B21" s="75" t="s">
        <v>6</v>
      </c>
      <c r="C21" s="75"/>
      <c r="D21" s="75" t="s">
        <v>7</v>
      </c>
      <c r="E21" s="319"/>
      <c r="F21" s="320"/>
      <c r="G21" s="287">
        <f t="shared" si="1"/>
        <v>0</v>
      </c>
      <c r="H21" s="4"/>
      <c r="I21" s="286"/>
      <c r="J21" s="75">
        <v>25.7</v>
      </c>
      <c r="K21" s="288"/>
    </row>
    <row r="22" spans="1:11" x14ac:dyDescent="0.25">
      <c r="A22" s="12" t="s">
        <v>108</v>
      </c>
      <c r="B22" s="75" t="s">
        <v>6</v>
      </c>
      <c r="C22" s="75"/>
      <c r="D22" s="75" t="s">
        <v>7</v>
      </c>
      <c r="E22" s="319"/>
      <c r="F22" s="320"/>
      <c r="G22" s="287">
        <f t="shared" si="1"/>
        <v>0</v>
      </c>
      <c r="H22" s="4"/>
      <c r="I22" s="286"/>
      <c r="J22" s="75">
        <v>29.6</v>
      </c>
      <c r="K22" s="288"/>
    </row>
    <row r="23" spans="1:11" x14ac:dyDescent="0.25">
      <c r="A23" s="12" t="s">
        <v>118</v>
      </c>
      <c r="B23" s="75" t="s">
        <v>6</v>
      </c>
      <c r="C23" s="75"/>
      <c r="D23" s="75"/>
      <c r="E23" s="319"/>
      <c r="F23" s="320"/>
      <c r="G23" s="287">
        <f t="shared" si="1"/>
        <v>0</v>
      </c>
      <c r="H23" s="4"/>
      <c r="I23" s="286"/>
      <c r="J23" s="75">
        <v>44.1</v>
      </c>
      <c r="K23" s="288"/>
    </row>
    <row r="24" spans="1:11" x14ac:dyDescent="0.25">
      <c r="A24" s="12" t="s">
        <v>71</v>
      </c>
      <c r="B24" s="75"/>
      <c r="C24" s="75"/>
      <c r="D24" s="75"/>
      <c r="E24" s="319"/>
      <c r="F24" s="320"/>
      <c r="G24" s="287">
        <f t="shared" si="1"/>
        <v>0</v>
      </c>
      <c r="H24" s="4"/>
      <c r="I24" s="286"/>
      <c r="J24" s="75">
        <v>62.6</v>
      </c>
      <c r="K24" s="288"/>
    </row>
    <row r="25" spans="1:11" x14ac:dyDescent="0.25">
      <c r="A25" s="12" t="s">
        <v>128</v>
      </c>
      <c r="B25" s="75"/>
      <c r="C25" s="75"/>
      <c r="D25" s="75"/>
      <c r="E25" s="319"/>
      <c r="F25" s="320"/>
      <c r="G25" s="287">
        <f t="shared" si="1"/>
        <v>0</v>
      </c>
      <c r="H25" s="4"/>
      <c r="I25" s="286"/>
      <c r="J25" s="75">
        <v>72.400000000000006</v>
      </c>
      <c r="K25" s="288"/>
    </row>
    <row r="26" spans="1:11" x14ac:dyDescent="0.25">
      <c r="A26" s="12" t="s">
        <v>109</v>
      </c>
      <c r="B26" s="75" t="s">
        <v>26</v>
      </c>
      <c r="C26" s="75"/>
      <c r="D26" s="75" t="s">
        <v>58</v>
      </c>
      <c r="E26" s="319" t="s">
        <v>213</v>
      </c>
      <c r="F26" s="320"/>
      <c r="G26" s="287">
        <f>(K26*J26)/1000</f>
        <v>0.38400000000000001</v>
      </c>
      <c r="H26" s="4"/>
      <c r="I26" s="286">
        <v>45000</v>
      </c>
      <c r="J26" s="75">
        <v>32</v>
      </c>
      <c r="K26" s="288">
        <f>12</f>
        <v>12</v>
      </c>
    </row>
    <row r="27" spans="1:11" x14ac:dyDescent="0.25">
      <c r="A27" s="12" t="s">
        <v>109</v>
      </c>
      <c r="B27" s="268" t="s">
        <v>26</v>
      </c>
      <c r="C27" s="268"/>
      <c r="D27" s="268" t="s">
        <v>58</v>
      </c>
      <c r="E27" s="319" t="s">
        <v>214</v>
      </c>
      <c r="F27" s="320"/>
      <c r="G27" s="287">
        <f>(K27*J27)/1000</f>
        <v>0.41664000000000001</v>
      </c>
      <c r="H27" s="4"/>
      <c r="I27" s="286">
        <v>40000</v>
      </c>
      <c r="J27" s="268">
        <v>32</v>
      </c>
      <c r="K27" s="288">
        <f>7.7+5.32</f>
        <v>13.02</v>
      </c>
    </row>
    <row r="28" spans="1:11" x14ac:dyDescent="0.25">
      <c r="A28" s="12" t="s">
        <v>72</v>
      </c>
      <c r="B28" s="75" t="s">
        <v>6</v>
      </c>
      <c r="C28" s="75"/>
      <c r="D28" s="75" t="s">
        <v>58</v>
      </c>
      <c r="E28" s="319"/>
      <c r="F28" s="320"/>
      <c r="G28" s="287">
        <f t="shared" ref="G28:G53" si="3">(K28*J28)/1000</f>
        <v>0</v>
      </c>
      <c r="H28" s="4"/>
      <c r="I28" s="286"/>
      <c r="J28" s="75">
        <v>36.700000000000003</v>
      </c>
      <c r="K28" s="288"/>
    </row>
    <row r="29" spans="1:11" x14ac:dyDescent="0.25">
      <c r="A29" s="12" t="s">
        <v>73</v>
      </c>
      <c r="B29" s="75" t="s">
        <v>6</v>
      </c>
      <c r="C29" s="75"/>
      <c r="D29" s="75"/>
      <c r="E29" s="319"/>
      <c r="F29" s="320"/>
      <c r="G29" s="287">
        <f t="shared" si="3"/>
        <v>0</v>
      </c>
      <c r="H29" s="4"/>
      <c r="I29" s="286"/>
      <c r="J29" s="75">
        <v>56.8</v>
      </c>
      <c r="K29" s="288"/>
    </row>
    <row r="30" spans="1:11" x14ac:dyDescent="0.25">
      <c r="A30" s="12" t="s">
        <v>119</v>
      </c>
      <c r="B30" s="75" t="s">
        <v>6</v>
      </c>
      <c r="C30" s="75"/>
      <c r="D30" s="75"/>
      <c r="E30" s="319"/>
      <c r="F30" s="320"/>
      <c r="G30" s="287">
        <f t="shared" si="3"/>
        <v>0</v>
      </c>
      <c r="H30" s="4"/>
      <c r="I30" s="286"/>
      <c r="J30" s="75">
        <v>68.599999999999994</v>
      </c>
      <c r="K30" s="288"/>
    </row>
    <row r="31" spans="1:11" x14ac:dyDescent="0.25">
      <c r="A31" s="12" t="s">
        <v>129</v>
      </c>
      <c r="B31" s="75"/>
      <c r="C31" s="75"/>
      <c r="D31" s="75"/>
      <c r="E31" s="319"/>
      <c r="F31" s="320"/>
      <c r="G31" s="287">
        <f t="shared" si="3"/>
        <v>0</v>
      </c>
      <c r="H31" s="4"/>
      <c r="I31" s="286"/>
      <c r="J31" s="75">
        <v>87</v>
      </c>
      <c r="K31" s="288"/>
    </row>
    <row r="32" spans="1:11" x14ac:dyDescent="0.25">
      <c r="A32" s="12" t="s">
        <v>130</v>
      </c>
      <c r="B32" s="75"/>
      <c r="C32" s="75"/>
      <c r="D32" s="75"/>
      <c r="E32" s="319"/>
      <c r="F32" s="320"/>
      <c r="G32" s="287">
        <f t="shared" si="3"/>
        <v>0</v>
      </c>
      <c r="H32" s="4"/>
      <c r="I32" s="286"/>
      <c r="J32" s="75">
        <v>94</v>
      </c>
      <c r="K32" s="288"/>
    </row>
    <row r="33" spans="1:11" x14ac:dyDescent="0.25">
      <c r="A33" s="12" t="s">
        <v>110</v>
      </c>
      <c r="B33" s="75" t="s">
        <v>6</v>
      </c>
      <c r="C33" s="75"/>
      <c r="D33" s="75" t="s">
        <v>32</v>
      </c>
      <c r="E33" s="319"/>
      <c r="F33" s="320"/>
      <c r="G33" s="287">
        <f t="shared" si="3"/>
        <v>0</v>
      </c>
      <c r="H33" s="4"/>
      <c r="I33" s="286"/>
      <c r="J33" s="75">
        <v>41.4</v>
      </c>
      <c r="K33" s="288"/>
    </row>
    <row r="34" spans="1:11" x14ac:dyDescent="0.25">
      <c r="A34" s="12" t="s">
        <v>111</v>
      </c>
      <c r="B34" s="75" t="s">
        <v>6</v>
      </c>
      <c r="C34" s="75"/>
      <c r="D34" s="75" t="s">
        <v>58</v>
      </c>
      <c r="E34" s="319"/>
      <c r="F34" s="320"/>
      <c r="G34" s="287">
        <f t="shared" si="3"/>
        <v>0</v>
      </c>
      <c r="H34" s="4"/>
      <c r="I34" s="286"/>
      <c r="J34" s="75">
        <v>49.6</v>
      </c>
      <c r="K34" s="288"/>
    </row>
    <row r="35" spans="1:11" x14ac:dyDescent="0.25">
      <c r="A35" s="12" t="s">
        <v>120</v>
      </c>
      <c r="B35" s="75" t="s">
        <v>6</v>
      </c>
      <c r="C35" s="75"/>
      <c r="D35" s="75"/>
      <c r="E35" s="319"/>
      <c r="F35" s="320"/>
      <c r="G35" s="287">
        <f t="shared" si="3"/>
        <v>0</v>
      </c>
      <c r="H35" s="4"/>
      <c r="I35" s="286"/>
      <c r="J35" s="75">
        <v>65.3</v>
      </c>
      <c r="K35" s="288"/>
    </row>
    <row r="36" spans="1:11" x14ac:dyDescent="0.25">
      <c r="A36" s="12" t="s">
        <v>121</v>
      </c>
      <c r="B36" s="75" t="s">
        <v>6</v>
      </c>
      <c r="C36" s="75"/>
      <c r="D36" s="75"/>
      <c r="E36" s="319"/>
      <c r="F36" s="320"/>
      <c r="G36" s="287">
        <f t="shared" si="3"/>
        <v>0</v>
      </c>
      <c r="H36" s="4"/>
      <c r="I36" s="286"/>
      <c r="J36" s="75">
        <v>79.7</v>
      </c>
      <c r="K36" s="288"/>
    </row>
    <row r="37" spans="1:11" x14ac:dyDescent="0.25">
      <c r="A37" s="12" t="s">
        <v>28</v>
      </c>
      <c r="B37" s="75" t="s">
        <v>26</v>
      </c>
      <c r="C37" s="75"/>
      <c r="D37" s="75" t="s">
        <v>58</v>
      </c>
      <c r="E37" s="319" t="s">
        <v>214</v>
      </c>
      <c r="F37" s="320"/>
      <c r="G37" s="287">
        <f t="shared" si="3"/>
        <v>0.90880300000000003</v>
      </c>
      <c r="H37" s="4"/>
      <c r="I37" s="286">
        <v>40000</v>
      </c>
      <c r="J37" s="75">
        <v>109.1</v>
      </c>
      <c r="K37" s="288">
        <f>8.33</f>
        <v>8.33</v>
      </c>
    </row>
    <row r="38" spans="1:11" x14ac:dyDescent="0.25">
      <c r="A38" s="12" t="s">
        <v>131</v>
      </c>
      <c r="B38" s="75" t="s">
        <v>26</v>
      </c>
      <c r="C38" s="75"/>
      <c r="D38" s="75" t="s">
        <v>58</v>
      </c>
      <c r="E38" s="319" t="s">
        <v>213</v>
      </c>
      <c r="F38" s="320"/>
      <c r="G38" s="287">
        <f t="shared" si="3"/>
        <v>1.6379999999999999</v>
      </c>
      <c r="H38" s="4"/>
      <c r="I38" s="286">
        <v>45000</v>
      </c>
      <c r="J38" s="75">
        <v>136.5</v>
      </c>
      <c r="K38" s="288">
        <f>12</f>
        <v>12</v>
      </c>
    </row>
    <row r="39" spans="1:11" x14ac:dyDescent="0.25">
      <c r="A39" s="12" t="s">
        <v>112</v>
      </c>
      <c r="B39" s="75" t="s">
        <v>6</v>
      </c>
      <c r="C39" s="75"/>
      <c r="D39" s="75" t="s">
        <v>58</v>
      </c>
      <c r="E39" s="319" t="s">
        <v>214</v>
      </c>
      <c r="F39" s="320"/>
      <c r="G39" s="287">
        <f t="shared" si="3"/>
        <v>0.91126000000000007</v>
      </c>
      <c r="H39" s="4"/>
      <c r="I39" s="286">
        <v>40000</v>
      </c>
      <c r="J39" s="75">
        <v>56.6</v>
      </c>
      <c r="K39" s="288">
        <f>6.5+9.6</f>
        <v>16.100000000000001</v>
      </c>
    </row>
    <row r="40" spans="1:11" x14ac:dyDescent="0.25">
      <c r="A40" s="12" t="s">
        <v>74</v>
      </c>
      <c r="B40" s="75" t="s">
        <v>6</v>
      </c>
      <c r="C40" s="75"/>
      <c r="D40" s="75" t="s">
        <v>48</v>
      </c>
      <c r="E40" s="319"/>
      <c r="F40" s="320"/>
      <c r="G40" s="287">
        <f t="shared" si="3"/>
        <v>0</v>
      </c>
      <c r="H40" s="4"/>
      <c r="I40" s="286"/>
      <c r="J40" s="75">
        <v>66</v>
      </c>
      <c r="K40" s="288"/>
    </row>
    <row r="41" spans="1:11" x14ac:dyDescent="0.25">
      <c r="A41" s="12" t="s">
        <v>30</v>
      </c>
      <c r="B41" s="75"/>
      <c r="C41" s="75"/>
      <c r="D41" s="75"/>
      <c r="E41" s="319"/>
      <c r="F41" s="320"/>
      <c r="G41" s="287">
        <f t="shared" si="3"/>
        <v>0</v>
      </c>
      <c r="H41" s="4"/>
      <c r="I41" s="286"/>
      <c r="J41" s="75">
        <v>88.6</v>
      </c>
      <c r="K41" s="288"/>
    </row>
    <row r="42" spans="1:11" x14ac:dyDescent="0.25">
      <c r="A42" s="12" t="s">
        <v>122</v>
      </c>
      <c r="B42" s="75"/>
      <c r="C42" s="75"/>
      <c r="D42" s="75"/>
      <c r="E42" s="319"/>
      <c r="F42" s="320"/>
      <c r="G42" s="287">
        <f t="shared" si="3"/>
        <v>0</v>
      </c>
      <c r="H42" s="4"/>
      <c r="I42" s="286"/>
      <c r="J42" s="75">
        <v>106.7</v>
      </c>
      <c r="K42" s="288"/>
    </row>
    <row r="43" spans="1:11" x14ac:dyDescent="0.25">
      <c r="A43" s="12" t="s">
        <v>29</v>
      </c>
      <c r="B43" s="75"/>
      <c r="C43" s="75"/>
      <c r="D43" s="75"/>
      <c r="E43" s="319"/>
      <c r="F43" s="320"/>
      <c r="G43" s="287">
        <f t="shared" si="3"/>
        <v>0</v>
      </c>
      <c r="H43" s="4"/>
      <c r="I43" s="286"/>
      <c r="J43" s="75">
        <v>146.6</v>
      </c>
      <c r="K43" s="288"/>
    </row>
    <row r="44" spans="1:11" x14ac:dyDescent="0.25">
      <c r="A44" s="12" t="s">
        <v>132</v>
      </c>
      <c r="B44" s="75"/>
      <c r="C44" s="75"/>
      <c r="D44" s="75"/>
      <c r="E44" s="319"/>
      <c r="F44" s="320"/>
      <c r="G44" s="287">
        <f t="shared" si="3"/>
        <v>0</v>
      </c>
      <c r="H44" s="4"/>
      <c r="I44" s="286"/>
      <c r="J44" s="75">
        <v>171.7</v>
      </c>
      <c r="K44" s="288"/>
    </row>
    <row r="45" spans="1:11" x14ac:dyDescent="0.25">
      <c r="A45" s="12" t="s">
        <v>75</v>
      </c>
      <c r="B45" s="75" t="s">
        <v>6</v>
      </c>
      <c r="C45" s="75"/>
      <c r="D45" s="75" t="s">
        <v>58</v>
      </c>
      <c r="E45" s="319"/>
      <c r="F45" s="320"/>
      <c r="G45" s="287">
        <f t="shared" si="3"/>
        <v>0</v>
      </c>
      <c r="H45" s="4"/>
      <c r="I45" s="286"/>
      <c r="J45" s="75">
        <v>66.2</v>
      </c>
      <c r="K45" s="288"/>
    </row>
    <row r="46" spans="1:11" x14ac:dyDescent="0.25">
      <c r="A46" s="12" t="s">
        <v>113</v>
      </c>
      <c r="B46" s="75" t="s">
        <v>6</v>
      </c>
      <c r="C46" s="75"/>
      <c r="D46" s="75" t="s">
        <v>58</v>
      </c>
      <c r="E46" s="319"/>
      <c r="F46" s="320"/>
      <c r="G46" s="287">
        <f t="shared" si="3"/>
        <v>0</v>
      </c>
      <c r="H46" s="4"/>
      <c r="I46" s="286"/>
      <c r="J46" s="75">
        <v>76</v>
      </c>
      <c r="K46" s="288"/>
    </row>
    <row r="47" spans="1:11" x14ac:dyDescent="0.25">
      <c r="A47" s="12" t="s">
        <v>123</v>
      </c>
      <c r="B47" s="75"/>
      <c r="C47" s="75"/>
      <c r="D47" s="75"/>
      <c r="E47" s="319"/>
      <c r="F47" s="320"/>
      <c r="G47" s="287">
        <f t="shared" si="3"/>
        <v>0</v>
      </c>
      <c r="H47" s="4"/>
      <c r="I47" s="286"/>
      <c r="J47" s="75">
        <v>123.5</v>
      </c>
      <c r="K47" s="288"/>
    </row>
    <row r="48" spans="1:11" x14ac:dyDescent="0.25">
      <c r="A48" s="12" t="s">
        <v>31</v>
      </c>
      <c r="B48" s="75" t="s">
        <v>6</v>
      </c>
      <c r="C48" s="75"/>
      <c r="D48" s="75"/>
      <c r="E48" s="319"/>
      <c r="F48" s="320"/>
      <c r="G48" s="287">
        <f t="shared" si="3"/>
        <v>0</v>
      </c>
      <c r="H48" s="4"/>
      <c r="I48" s="286"/>
      <c r="J48" s="75">
        <v>72.5</v>
      </c>
      <c r="K48" s="288"/>
    </row>
    <row r="49" spans="1:11" x14ac:dyDescent="0.25">
      <c r="A49" s="12" t="s">
        <v>114</v>
      </c>
      <c r="B49" s="75" t="s">
        <v>6</v>
      </c>
      <c r="C49" s="75"/>
      <c r="D49" s="75"/>
      <c r="E49" s="319"/>
      <c r="F49" s="320"/>
      <c r="G49" s="287">
        <f t="shared" si="3"/>
        <v>0</v>
      </c>
      <c r="H49" s="4"/>
      <c r="I49" s="286"/>
      <c r="J49" s="75">
        <v>79.5</v>
      </c>
      <c r="K49" s="288"/>
    </row>
    <row r="50" spans="1:11" x14ac:dyDescent="0.25">
      <c r="A50" s="12" t="s">
        <v>124</v>
      </c>
      <c r="B50" s="75"/>
      <c r="C50" s="75"/>
      <c r="D50" s="75"/>
      <c r="E50" s="319"/>
      <c r="F50" s="320"/>
      <c r="G50" s="287">
        <f t="shared" si="3"/>
        <v>0</v>
      </c>
      <c r="H50" s="4"/>
      <c r="I50" s="286"/>
      <c r="J50" s="75">
        <v>114.2</v>
      </c>
      <c r="K50" s="288"/>
    </row>
    <row r="51" spans="1:11" x14ac:dyDescent="0.25">
      <c r="A51" s="12" t="s">
        <v>125</v>
      </c>
      <c r="B51" s="75"/>
      <c r="C51" s="75"/>
      <c r="D51" s="75"/>
      <c r="E51" s="319"/>
      <c r="F51" s="320"/>
      <c r="G51" s="287">
        <f t="shared" si="3"/>
        <v>0</v>
      </c>
      <c r="H51" s="4"/>
      <c r="I51" s="286"/>
      <c r="J51" s="75">
        <v>138.4</v>
      </c>
      <c r="K51" s="288"/>
    </row>
    <row r="52" spans="1:11" x14ac:dyDescent="0.25">
      <c r="A52" s="12" t="s">
        <v>76</v>
      </c>
      <c r="B52" s="75" t="s">
        <v>6</v>
      </c>
      <c r="C52" s="75"/>
      <c r="D52" s="75"/>
      <c r="E52" s="319"/>
      <c r="F52" s="320"/>
      <c r="G52" s="287">
        <f t="shared" si="3"/>
        <v>0</v>
      </c>
      <c r="H52" s="4"/>
      <c r="I52" s="286"/>
      <c r="J52" s="75">
        <v>89</v>
      </c>
      <c r="K52" s="288"/>
    </row>
    <row r="53" spans="1:11" x14ac:dyDescent="0.25">
      <c r="A53" s="12" t="s">
        <v>115</v>
      </c>
      <c r="B53" s="75" t="s">
        <v>6</v>
      </c>
      <c r="C53" s="75"/>
      <c r="D53" s="75"/>
      <c r="E53" s="319"/>
      <c r="F53" s="320"/>
      <c r="G53" s="287">
        <f t="shared" si="3"/>
        <v>0</v>
      </c>
      <c r="H53" s="4"/>
      <c r="I53" s="286"/>
      <c r="J53" s="75">
        <v>97.9</v>
      </c>
      <c r="K53" s="288"/>
    </row>
    <row r="54" spans="1:11" x14ac:dyDescent="0.25">
      <c r="A54" s="12" t="s">
        <v>116</v>
      </c>
      <c r="B54" s="75" t="s">
        <v>6</v>
      </c>
      <c r="C54" s="75" t="s">
        <v>191</v>
      </c>
      <c r="D54" s="75" t="s">
        <v>178</v>
      </c>
      <c r="E54" s="319" t="s">
        <v>213</v>
      </c>
      <c r="F54" s="320"/>
      <c r="G54" s="287">
        <f>(J54*K54)/1000</f>
        <v>2.2703999999999995</v>
      </c>
      <c r="H54" s="4"/>
      <c r="I54" s="286">
        <v>45000</v>
      </c>
      <c r="J54" s="75">
        <v>94.6</v>
      </c>
      <c r="K54" s="288">
        <f>12+12</f>
        <v>24</v>
      </c>
    </row>
    <row r="55" spans="1:11" x14ac:dyDescent="0.25">
      <c r="A55" s="12" t="s">
        <v>117</v>
      </c>
      <c r="B55" s="75" t="s">
        <v>6</v>
      </c>
      <c r="C55" s="75"/>
      <c r="D55" s="75"/>
      <c r="E55" s="319"/>
      <c r="F55" s="320"/>
      <c r="G55" s="287"/>
      <c r="H55" s="4"/>
      <c r="I55" s="286"/>
      <c r="J55" s="75">
        <v>105.5</v>
      </c>
      <c r="K55" s="288"/>
    </row>
  </sheetData>
  <mergeCells count="55">
    <mergeCell ref="E53:F53"/>
    <mergeCell ref="E54:F54"/>
    <mergeCell ref="E55:F55"/>
    <mergeCell ref="E47:F47"/>
    <mergeCell ref="E48:F48"/>
    <mergeCell ref="E49:F49"/>
    <mergeCell ref="E50:F50"/>
    <mergeCell ref="E51:F51"/>
    <mergeCell ref="E52:F52"/>
    <mergeCell ref="E46:F46"/>
    <mergeCell ref="A2:I2"/>
    <mergeCell ref="E17:F17"/>
    <mergeCell ref="E18:F18"/>
    <mergeCell ref="E19:F19"/>
    <mergeCell ref="E23:F23"/>
    <mergeCell ref="E24:F24"/>
    <mergeCell ref="E25:F25"/>
    <mergeCell ref="E29:F29"/>
    <mergeCell ref="E30:F30"/>
    <mergeCell ref="E28:F28"/>
    <mergeCell ref="E33:F33"/>
    <mergeCell ref="E34:F34"/>
    <mergeCell ref="E39:F39"/>
    <mergeCell ref="E40:F40"/>
    <mergeCell ref="E37:F37"/>
    <mergeCell ref="E16:F16"/>
    <mergeCell ref="E21:F21"/>
    <mergeCell ref="E22:F22"/>
    <mergeCell ref="E45:F45"/>
    <mergeCell ref="E31:F31"/>
    <mergeCell ref="E32:F32"/>
    <mergeCell ref="E35:F35"/>
    <mergeCell ref="E36:F36"/>
    <mergeCell ref="E44:F44"/>
    <mergeCell ref="E38:F38"/>
    <mergeCell ref="E41:F41"/>
    <mergeCell ref="E42:F42"/>
    <mergeCell ref="E43:F43"/>
    <mergeCell ref="E20:F20"/>
    <mergeCell ref="E27:F27"/>
    <mergeCell ref="E12:F12"/>
    <mergeCell ref="E1:F1"/>
    <mergeCell ref="E3:F3"/>
    <mergeCell ref="E4:F4"/>
    <mergeCell ref="E5:F5"/>
    <mergeCell ref="E6:F6"/>
    <mergeCell ref="E26:F26"/>
    <mergeCell ref="E7:F7"/>
    <mergeCell ref="E8:F8"/>
    <mergeCell ref="E9:F9"/>
    <mergeCell ref="E10:F10"/>
    <mergeCell ref="E11:F11"/>
    <mergeCell ref="E13:F13"/>
    <mergeCell ref="A14:K14"/>
    <mergeCell ref="E15:F1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I15"/>
  <sheetViews>
    <sheetView workbookViewId="0">
      <selection sqref="A1:I1"/>
    </sheetView>
  </sheetViews>
  <sheetFormatPr defaultRowHeight="15" x14ac:dyDescent="0.25"/>
  <sheetData>
    <row r="1" spans="1:9" ht="20.25" thickBot="1" x14ac:dyDescent="0.3">
      <c r="A1" s="389" t="s">
        <v>56</v>
      </c>
      <c r="B1" s="390"/>
      <c r="C1" s="390"/>
      <c r="D1" s="390"/>
      <c r="E1" s="390"/>
      <c r="F1" s="390"/>
      <c r="G1" s="390"/>
      <c r="H1" s="391"/>
      <c r="I1" s="392"/>
    </row>
    <row r="2" spans="1:9" ht="15.75" thickBot="1" x14ac:dyDescent="0.3">
      <c r="A2" s="16" t="s">
        <v>23</v>
      </c>
      <c r="B2" s="16" t="s">
        <v>1</v>
      </c>
      <c r="C2" s="16"/>
      <c r="D2" s="16" t="s">
        <v>5</v>
      </c>
      <c r="E2" s="16" t="s">
        <v>24</v>
      </c>
      <c r="F2" s="16" t="s">
        <v>25</v>
      </c>
      <c r="G2" s="17" t="s">
        <v>3</v>
      </c>
      <c r="H2" s="17"/>
      <c r="I2" s="22" t="s">
        <v>11</v>
      </c>
    </row>
    <row r="3" spans="1:9" x14ac:dyDescent="0.25">
      <c r="A3" s="73" t="s">
        <v>55</v>
      </c>
      <c r="B3" s="73" t="s">
        <v>26</v>
      </c>
      <c r="C3" s="73"/>
      <c r="D3" s="73" t="s">
        <v>58</v>
      </c>
      <c r="E3" s="73" t="s">
        <v>59</v>
      </c>
      <c r="F3" s="73">
        <v>12000</v>
      </c>
      <c r="G3" s="6">
        <v>0</v>
      </c>
      <c r="H3" s="6"/>
      <c r="I3" s="53">
        <v>49000</v>
      </c>
    </row>
    <row r="4" spans="1:9" x14ac:dyDescent="0.25">
      <c r="A4" s="74" t="s">
        <v>57</v>
      </c>
      <c r="B4" s="74" t="s">
        <v>26</v>
      </c>
      <c r="C4" s="74"/>
      <c r="D4" s="73" t="s">
        <v>35</v>
      </c>
      <c r="E4" s="73" t="s">
        <v>59</v>
      </c>
      <c r="F4" s="73">
        <v>12000</v>
      </c>
      <c r="G4" s="7">
        <v>0</v>
      </c>
      <c r="H4" s="7"/>
      <c r="I4" s="54">
        <v>52000</v>
      </c>
    </row>
    <row r="5" spans="1:9" x14ac:dyDescent="0.25">
      <c r="A5" s="74" t="s">
        <v>60</v>
      </c>
      <c r="B5" s="74" t="s">
        <v>26</v>
      </c>
      <c r="C5" s="74"/>
      <c r="D5" s="73" t="s">
        <v>35</v>
      </c>
      <c r="E5" s="73" t="s">
        <v>59</v>
      </c>
      <c r="F5" s="73">
        <v>12000</v>
      </c>
      <c r="G5" s="7">
        <v>0</v>
      </c>
      <c r="H5" s="7"/>
      <c r="I5" s="54">
        <v>52000</v>
      </c>
    </row>
    <row r="6" spans="1:9" x14ac:dyDescent="0.25">
      <c r="A6" s="74" t="s">
        <v>60</v>
      </c>
      <c r="B6" s="74" t="s">
        <v>26</v>
      </c>
      <c r="C6" s="74"/>
      <c r="D6" s="73" t="s">
        <v>58</v>
      </c>
      <c r="E6" s="73" t="s">
        <v>59</v>
      </c>
      <c r="F6" s="73">
        <v>12000</v>
      </c>
      <c r="G6" s="7">
        <v>0</v>
      </c>
      <c r="H6" s="7"/>
      <c r="I6" s="54">
        <v>49000</v>
      </c>
    </row>
    <row r="7" spans="1:9" x14ac:dyDescent="0.25">
      <c r="A7" s="74" t="s">
        <v>61</v>
      </c>
      <c r="B7" s="74" t="s">
        <v>26</v>
      </c>
      <c r="C7" s="74"/>
      <c r="D7" s="73" t="s">
        <v>35</v>
      </c>
      <c r="E7" s="73" t="s">
        <v>59</v>
      </c>
      <c r="F7" s="73">
        <v>12000</v>
      </c>
      <c r="G7" s="7">
        <v>0</v>
      </c>
      <c r="H7" s="7"/>
      <c r="I7" s="54">
        <v>52000</v>
      </c>
    </row>
    <row r="8" spans="1:9" x14ac:dyDescent="0.25">
      <c r="A8" s="74" t="s">
        <v>62</v>
      </c>
      <c r="B8" s="74" t="s">
        <v>26</v>
      </c>
      <c r="C8" s="74"/>
      <c r="D8" s="73" t="s">
        <v>58</v>
      </c>
      <c r="E8" s="73" t="s">
        <v>59</v>
      </c>
      <c r="F8" s="73" t="s">
        <v>63</v>
      </c>
      <c r="G8" s="7">
        <v>0</v>
      </c>
      <c r="H8" s="7"/>
      <c r="I8" s="54">
        <v>46000</v>
      </c>
    </row>
    <row r="9" spans="1:9" x14ac:dyDescent="0.25">
      <c r="A9" s="74" t="s">
        <v>64</v>
      </c>
      <c r="B9" s="74" t="s">
        <v>26</v>
      </c>
      <c r="C9" s="74"/>
      <c r="D9" s="73" t="s">
        <v>58</v>
      </c>
      <c r="E9" s="73" t="s">
        <v>59</v>
      </c>
      <c r="F9" s="73">
        <v>12000</v>
      </c>
      <c r="G9" s="7">
        <v>0</v>
      </c>
      <c r="H9" s="7"/>
      <c r="I9" s="54">
        <v>58000</v>
      </c>
    </row>
    <row r="10" spans="1:9" x14ac:dyDescent="0.25">
      <c r="A10" s="74" t="s">
        <v>65</v>
      </c>
      <c r="B10" s="74" t="s">
        <v>26</v>
      </c>
      <c r="C10" s="74"/>
      <c r="D10" s="73" t="s">
        <v>35</v>
      </c>
      <c r="E10" s="73" t="s">
        <v>59</v>
      </c>
      <c r="F10" s="73">
        <v>12000</v>
      </c>
      <c r="G10" s="7">
        <v>0</v>
      </c>
      <c r="H10" s="7"/>
      <c r="I10" s="54">
        <v>59000</v>
      </c>
    </row>
    <row r="11" spans="1:9" ht="20.25" thickBot="1" x14ac:dyDescent="0.3">
      <c r="A11" s="393" t="s">
        <v>46</v>
      </c>
      <c r="B11" s="394"/>
      <c r="C11" s="394"/>
      <c r="D11" s="394"/>
      <c r="E11" s="394"/>
      <c r="F11" s="394"/>
      <c r="G11" s="394"/>
      <c r="H11" s="395"/>
      <c r="I11" s="396"/>
    </row>
    <row r="12" spans="1:9" ht="15.75" thickBot="1" x14ac:dyDescent="0.3">
      <c r="A12" s="55" t="s">
        <v>23</v>
      </c>
      <c r="B12" s="55" t="s">
        <v>1</v>
      </c>
      <c r="C12" s="55"/>
      <c r="D12" s="55" t="s">
        <v>5</v>
      </c>
      <c r="E12" s="55" t="s">
        <v>24</v>
      </c>
      <c r="F12" s="55" t="s">
        <v>25</v>
      </c>
      <c r="G12" s="56" t="s">
        <v>3</v>
      </c>
      <c r="H12" s="56"/>
      <c r="I12" s="57" t="s">
        <v>11</v>
      </c>
    </row>
    <row r="13" spans="1:9" x14ac:dyDescent="0.25">
      <c r="A13" s="58" t="s">
        <v>43</v>
      </c>
      <c r="B13" s="86" t="s">
        <v>26</v>
      </c>
      <c r="C13" s="86"/>
      <c r="D13" s="86" t="s">
        <v>41</v>
      </c>
      <c r="E13" s="86">
        <v>8734</v>
      </c>
      <c r="F13" s="86">
        <v>4500</v>
      </c>
      <c r="G13" s="59">
        <v>18.497</v>
      </c>
      <c r="H13" s="60"/>
      <c r="I13" s="61">
        <v>100000</v>
      </c>
    </row>
    <row r="14" spans="1:9" x14ac:dyDescent="0.25">
      <c r="A14" s="62" t="s">
        <v>43</v>
      </c>
      <c r="B14" s="82" t="s">
        <v>26</v>
      </c>
      <c r="C14" s="82"/>
      <c r="D14" s="82" t="s">
        <v>41</v>
      </c>
      <c r="E14" s="82">
        <v>8734</v>
      </c>
      <c r="F14" s="82" t="s">
        <v>44</v>
      </c>
      <c r="G14" s="52">
        <v>7.6440000000000001</v>
      </c>
      <c r="H14" s="63"/>
      <c r="I14" s="64">
        <v>100000</v>
      </c>
    </row>
    <row r="15" spans="1:9" ht="15.75" thickBot="1" x14ac:dyDescent="0.3">
      <c r="A15" s="65" t="s">
        <v>43</v>
      </c>
      <c r="B15" s="66" t="s">
        <v>26</v>
      </c>
      <c r="C15" s="66"/>
      <c r="D15" s="66" t="s">
        <v>41</v>
      </c>
      <c r="E15" s="66">
        <v>8734</v>
      </c>
      <c r="F15" s="66" t="s">
        <v>45</v>
      </c>
      <c r="G15" s="67">
        <v>10.25</v>
      </c>
      <c r="H15" s="68"/>
      <c r="I15" s="69">
        <v>100000</v>
      </c>
    </row>
  </sheetData>
  <mergeCells count="2">
    <mergeCell ref="A1:I1"/>
    <mergeCell ref="A11:I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2"/>
  <sheetViews>
    <sheetView workbookViewId="0">
      <selection activeCell="N25" sqref="N25"/>
    </sheetView>
  </sheetViews>
  <sheetFormatPr defaultRowHeight="15" x14ac:dyDescent="0.25"/>
  <sheetData>
    <row r="1" spans="1:9" ht="20.25" thickBot="1" x14ac:dyDescent="0.3">
      <c r="A1" s="397" t="s">
        <v>82</v>
      </c>
      <c r="B1" s="398"/>
      <c r="C1" s="398"/>
      <c r="D1" s="398"/>
      <c r="E1" s="398"/>
      <c r="F1" s="398"/>
      <c r="G1" s="398"/>
      <c r="H1" s="399"/>
      <c r="I1" s="400"/>
    </row>
    <row r="2" spans="1:9" ht="15.75" thickBot="1" x14ac:dyDescent="0.3">
      <c r="A2" s="20" t="s">
        <v>10</v>
      </c>
      <c r="B2" s="20" t="s">
        <v>1</v>
      </c>
      <c r="C2" s="20"/>
      <c r="D2" s="20" t="s">
        <v>5</v>
      </c>
      <c r="E2" s="347" t="s">
        <v>2</v>
      </c>
      <c r="F2" s="348"/>
      <c r="G2" s="21" t="s">
        <v>3</v>
      </c>
      <c r="H2" s="21"/>
      <c r="I2" s="26" t="s">
        <v>11</v>
      </c>
    </row>
    <row r="3" spans="1:9" x14ac:dyDescent="0.25">
      <c r="A3" s="15" t="s">
        <v>83</v>
      </c>
      <c r="B3" s="76" t="s">
        <v>26</v>
      </c>
      <c r="C3" s="76"/>
      <c r="D3" s="76" t="s">
        <v>84</v>
      </c>
      <c r="E3" s="367"/>
      <c r="F3" s="368"/>
      <c r="G3" s="5"/>
      <c r="H3" s="47"/>
      <c r="I3" s="27" t="s">
        <v>85</v>
      </c>
    </row>
    <row r="4" spans="1:9" x14ac:dyDescent="0.25">
      <c r="A4" s="12" t="s">
        <v>86</v>
      </c>
      <c r="B4" s="75" t="s">
        <v>26</v>
      </c>
      <c r="C4" s="75"/>
      <c r="D4" s="75" t="s">
        <v>58</v>
      </c>
      <c r="E4" s="344"/>
      <c r="F4" s="346"/>
      <c r="G4" s="4"/>
      <c r="H4" s="45"/>
      <c r="I4" s="28">
        <v>45000</v>
      </c>
    </row>
    <row r="5" spans="1:9" x14ac:dyDescent="0.25">
      <c r="A5" s="12" t="s">
        <v>87</v>
      </c>
      <c r="B5" s="75" t="s">
        <v>26</v>
      </c>
      <c r="C5" s="75"/>
      <c r="D5" s="75" t="s">
        <v>58</v>
      </c>
      <c r="E5" s="344"/>
      <c r="F5" s="346"/>
      <c r="G5" s="4"/>
      <c r="H5" s="45"/>
      <c r="I5" s="28">
        <v>45000</v>
      </c>
    </row>
    <row r="6" spans="1:9" ht="15.75" thickBot="1" x14ac:dyDescent="0.3">
      <c r="A6" s="48" t="s">
        <v>88</v>
      </c>
      <c r="B6" s="78" t="s">
        <v>26</v>
      </c>
      <c r="C6" s="78"/>
      <c r="D6" s="78">
        <v>20</v>
      </c>
      <c r="E6" s="370"/>
      <c r="F6" s="371"/>
      <c r="G6" s="49"/>
      <c r="H6" s="50"/>
      <c r="I6" s="51">
        <v>49000</v>
      </c>
    </row>
    <row r="7" spans="1:9" ht="20.25" thickBot="1" x14ac:dyDescent="0.3">
      <c r="A7" s="401" t="s">
        <v>89</v>
      </c>
      <c r="B7" s="402"/>
      <c r="C7" s="402"/>
      <c r="D7" s="402"/>
      <c r="E7" s="402"/>
      <c r="F7" s="402"/>
      <c r="G7" s="402"/>
      <c r="H7" s="403"/>
      <c r="I7" s="404"/>
    </row>
    <row r="8" spans="1:9" ht="15.75" thickBot="1" x14ac:dyDescent="0.3">
      <c r="A8" s="16" t="s">
        <v>10</v>
      </c>
      <c r="B8" s="16" t="s">
        <v>1</v>
      </c>
      <c r="C8" s="16"/>
      <c r="D8" s="16" t="s">
        <v>5</v>
      </c>
      <c r="E8" s="353" t="s">
        <v>2</v>
      </c>
      <c r="F8" s="405"/>
      <c r="G8" s="17" t="s">
        <v>3</v>
      </c>
      <c r="H8" s="17"/>
      <c r="I8" s="22" t="s">
        <v>11</v>
      </c>
    </row>
    <row r="9" spans="1:9" x14ac:dyDescent="0.25">
      <c r="A9" s="8" t="s">
        <v>90</v>
      </c>
      <c r="B9" s="73" t="s">
        <v>26</v>
      </c>
      <c r="C9" s="73"/>
      <c r="D9" s="73" t="s">
        <v>91</v>
      </c>
      <c r="E9" s="406"/>
      <c r="F9" s="407"/>
      <c r="G9" s="6"/>
      <c r="H9" s="41"/>
      <c r="I9" s="23">
        <v>59000</v>
      </c>
    </row>
    <row r="10" spans="1:9" x14ac:dyDescent="0.25">
      <c r="A10" s="9" t="s">
        <v>92</v>
      </c>
      <c r="B10" s="74" t="s">
        <v>26</v>
      </c>
      <c r="C10" s="74"/>
      <c r="D10" s="74" t="s">
        <v>91</v>
      </c>
      <c r="E10" s="325"/>
      <c r="F10" s="326"/>
      <c r="G10" s="7"/>
      <c r="H10" s="42"/>
      <c r="I10" s="24">
        <v>59000</v>
      </c>
    </row>
    <row r="11" spans="1:9" x14ac:dyDescent="0.25">
      <c r="A11" s="9" t="s">
        <v>93</v>
      </c>
      <c r="B11" s="74" t="s">
        <v>26</v>
      </c>
      <c r="C11" s="74"/>
      <c r="D11" s="74" t="s">
        <v>94</v>
      </c>
      <c r="E11" s="325"/>
      <c r="F11" s="326"/>
      <c r="G11" s="7"/>
      <c r="H11" s="42"/>
      <c r="I11" s="24">
        <v>59000</v>
      </c>
    </row>
    <row r="12" spans="1:9" ht="15.75" thickBot="1" x14ac:dyDescent="0.3">
      <c r="A12" s="10" t="s">
        <v>95</v>
      </c>
      <c r="B12" s="77" t="s">
        <v>26</v>
      </c>
      <c r="C12" s="77"/>
      <c r="D12" s="77" t="s">
        <v>96</v>
      </c>
      <c r="E12" s="327"/>
      <c r="F12" s="328"/>
      <c r="G12" s="11"/>
      <c r="H12" s="43"/>
      <c r="I12" s="25">
        <v>50000</v>
      </c>
    </row>
  </sheetData>
  <mergeCells count="12">
    <mergeCell ref="E12:F12"/>
    <mergeCell ref="A1:I1"/>
    <mergeCell ref="E2:F2"/>
    <mergeCell ref="E3:F3"/>
    <mergeCell ref="E4:F4"/>
    <mergeCell ref="E5:F5"/>
    <mergeCell ref="E6:F6"/>
    <mergeCell ref="A7:I7"/>
    <mergeCell ref="E8:F8"/>
    <mergeCell ref="E9:F9"/>
    <mergeCell ref="E10:F10"/>
    <mergeCell ref="E11:F1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42"/>
  <sheetViews>
    <sheetView workbookViewId="0">
      <selection activeCell="I17" sqref="I17"/>
    </sheetView>
  </sheetViews>
  <sheetFormatPr defaultRowHeight="15" x14ac:dyDescent="0.25"/>
  <cols>
    <col min="4" max="4" width="12.7109375" customWidth="1"/>
    <col min="5" max="5" width="11.7109375" customWidth="1"/>
    <col min="6" max="6" width="13.85546875" customWidth="1"/>
    <col min="9" max="9" width="11" customWidth="1"/>
  </cols>
  <sheetData>
    <row r="1" spans="1:10" ht="15.75" thickBot="1" x14ac:dyDescent="0.3">
      <c r="A1" s="299" t="s">
        <v>217</v>
      </c>
      <c r="B1" s="299" t="s">
        <v>185</v>
      </c>
      <c r="C1" s="299" t="s">
        <v>186</v>
      </c>
      <c r="D1" s="299" t="s">
        <v>24</v>
      </c>
      <c r="E1" s="299" t="s">
        <v>218</v>
      </c>
      <c r="F1" s="299" t="s">
        <v>219</v>
      </c>
      <c r="G1" s="299" t="s">
        <v>220</v>
      </c>
      <c r="H1" s="299" t="s">
        <v>11</v>
      </c>
      <c r="I1" s="299" t="s">
        <v>221</v>
      </c>
      <c r="J1" s="299" t="s">
        <v>212</v>
      </c>
    </row>
    <row r="2" spans="1:10" ht="15.75" thickBot="1" x14ac:dyDescent="0.3">
      <c r="A2" s="408" t="s">
        <v>222</v>
      </c>
      <c r="B2" s="409"/>
      <c r="C2" s="409"/>
      <c r="D2" s="409"/>
      <c r="E2" s="409"/>
      <c r="F2" s="409"/>
      <c r="G2" s="409"/>
      <c r="H2" s="409"/>
      <c r="I2" s="409"/>
      <c r="J2" s="410"/>
    </row>
    <row r="3" spans="1:10" x14ac:dyDescent="0.25">
      <c r="A3" s="307">
        <v>80</v>
      </c>
      <c r="B3" s="308">
        <v>80</v>
      </c>
      <c r="C3" s="308">
        <v>4</v>
      </c>
      <c r="D3" s="309"/>
      <c r="E3" s="310" t="s">
        <v>224</v>
      </c>
      <c r="F3" s="97">
        <f>(I3*J3)/1000</f>
        <v>0.11196</v>
      </c>
      <c r="G3" s="309"/>
      <c r="H3" s="98">
        <v>45000</v>
      </c>
      <c r="I3" s="5">
        <v>9.33</v>
      </c>
      <c r="J3" s="311">
        <f>12</f>
        <v>12</v>
      </c>
    </row>
    <row r="4" spans="1:10" x14ac:dyDescent="0.25">
      <c r="A4" s="300">
        <v>120</v>
      </c>
      <c r="B4" s="298">
        <v>120</v>
      </c>
      <c r="C4" s="298">
        <v>4.5</v>
      </c>
      <c r="D4" s="296"/>
      <c r="E4" s="297" t="s">
        <v>214</v>
      </c>
      <c r="F4" s="97">
        <f t="shared" ref="F4:F11" si="0">(I4*J4)/1000</f>
        <v>0.16228199999999998</v>
      </c>
      <c r="G4" s="296"/>
      <c r="H4" s="286">
        <v>40000</v>
      </c>
      <c r="I4" s="4">
        <v>15.91</v>
      </c>
      <c r="J4" s="288">
        <f>10.2</f>
        <v>10.199999999999999</v>
      </c>
    </row>
    <row r="5" spans="1:10" x14ac:dyDescent="0.25">
      <c r="A5" s="300">
        <v>140</v>
      </c>
      <c r="B5" s="298">
        <v>140</v>
      </c>
      <c r="C5" s="298">
        <v>6</v>
      </c>
      <c r="D5" s="296"/>
      <c r="E5" s="297" t="s">
        <v>214</v>
      </c>
      <c r="F5" s="97">
        <f t="shared" si="0"/>
        <v>0.1392736</v>
      </c>
      <c r="G5" s="296"/>
      <c r="H5" s="286">
        <v>40000</v>
      </c>
      <c r="I5" s="4">
        <v>24.52</v>
      </c>
      <c r="J5" s="288">
        <f>5.68</f>
        <v>5.68</v>
      </c>
    </row>
    <row r="6" spans="1:10" x14ac:dyDescent="0.25">
      <c r="A6" s="300">
        <v>140</v>
      </c>
      <c r="B6" s="298">
        <v>140</v>
      </c>
      <c r="C6" s="298">
        <v>7</v>
      </c>
      <c r="D6" s="296"/>
      <c r="E6" s="297" t="s">
        <v>224</v>
      </c>
      <c r="F6" s="97">
        <f t="shared" si="0"/>
        <v>1.0047600000000001</v>
      </c>
      <c r="G6" s="296"/>
      <c r="H6" s="286">
        <v>45000</v>
      </c>
      <c r="I6" s="4">
        <v>27.91</v>
      </c>
      <c r="J6" s="288">
        <f>3*12</f>
        <v>36</v>
      </c>
    </row>
    <row r="7" spans="1:10" x14ac:dyDescent="0.25">
      <c r="A7" s="300">
        <v>160</v>
      </c>
      <c r="B7" s="298">
        <v>160</v>
      </c>
      <c r="C7" s="298">
        <v>5</v>
      </c>
      <c r="D7" s="296"/>
      <c r="E7" s="297" t="s">
        <v>214</v>
      </c>
      <c r="F7" s="97">
        <f t="shared" si="0"/>
        <v>0.14774599999999999</v>
      </c>
      <c r="G7" s="296"/>
      <c r="H7" s="286">
        <v>40000</v>
      </c>
      <c r="I7" s="4">
        <v>23.83</v>
      </c>
      <c r="J7" s="288">
        <f>6.2</f>
        <v>6.2</v>
      </c>
    </row>
    <row r="8" spans="1:10" x14ac:dyDescent="0.25">
      <c r="A8" s="300">
        <v>180</v>
      </c>
      <c r="B8" s="298">
        <v>180</v>
      </c>
      <c r="C8" s="298">
        <v>6</v>
      </c>
      <c r="D8" s="296"/>
      <c r="E8" s="297" t="s">
        <v>214</v>
      </c>
      <c r="F8" s="97">
        <f t="shared" si="0"/>
        <v>0.29357799999999995</v>
      </c>
      <c r="G8" s="296"/>
      <c r="H8" s="286">
        <v>40000</v>
      </c>
      <c r="I8" s="4">
        <v>32.049999999999997</v>
      </c>
      <c r="J8" s="288">
        <f>9.16</f>
        <v>9.16</v>
      </c>
    </row>
    <row r="9" spans="1:10" x14ac:dyDescent="0.25">
      <c r="A9" s="300"/>
      <c r="B9" s="298"/>
      <c r="C9" s="298"/>
      <c r="D9" s="296"/>
      <c r="E9" s="297"/>
      <c r="F9" s="97">
        <f t="shared" si="0"/>
        <v>0</v>
      </c>
      <c r="G9" s="296"/>
      <c r="H9" s="286"/>
      <c r="I9" s="268"/>
      <c r="J9" s="288"/>
    </row>
    <row r="10" spans="1:10" x14ac:dyDescent="0.25">
      <c r="A10" s="300"/>
      <c r="B10" s="298"/>
      <c r="C10" s="298"/>
      <c r="D10" s="296"/>
      <c r="E10" s="297"/>
      <c r="F10" s="97">
        <f t="shared" si="0"/>
        <v>0</v>
      </c>
      <c r="G10" s="296"/>
      <c r="H10" s="286"/>
      <c r="I10" s="268"/>
      <c r="J10" s="288"/>
    </row>
    <row r="11" spans="1:10" x14ac:dyDescent="0.25">
      <c r="A11" s="300"/>
      <c r="B11" s="298"/>
      <c r="C11" s="298"/>
      <c r="D11" s="296"/>
      <c r="E11" s="297"/>
      <c r="F11" s="97">
        <f t="shared" si="0"/>
        <v>0</v>
      </c>
      <c r="G11" s="296"/>
      <c r="H11" s="286"/>
      <c r="I11" s="268"/>
      <c r="J11" s="288"/>
    </row>
    <row r="12" spans="1:10" x14ac:dyDescent="0.25">
      <c r="A12" s="300"/>
      <c r="B12" s="298"/>
      <c r="C12" s="298"/>
      <c r="D12" s="296"/>
      <c r="E12" s="297"/>
      <c r="F12" s="287"/>
      <c r="G12" s="296"/>
      <c r="H12" s="286"/>
      <c r="I12" s="268"/>
      <c r="J12" s="288"/>
    </row>
    <row r="13" spans="1:10" ht="15.75" thickBot="1" x14ac:dyDescent="0.3">
      <c r="A13" s="301"/>
      <c r="B13" s="302"/>
      <c r="C13" s="302"/>
      <c r="D13" s="303"/>
      <c r="E13" s="304"/>
      <c r="F13" s="305"/>
      <c r="G13" s="303"/>
      <c r="H13" s="318"/>
      <c r="I13" s="269"/>
      <c r="J13" s="306"/>
    </row>
    <row r="14" spans="1:10" ht="15.75" thickBot="1" x14ac:dyDescent="0.3">
      <c r="A14" s="408" t="s">
        <v>223</v>
      </c>
      <c r="B14" s="409"/>
      <c r="C14" s="409"/>
      <c r="D14" s="409"/>
      <c r="E14" s="409"/>
      <c r="F14" s="409"/>
      <c r="G14" s="409"/>
      <c r="H14" s="409"/>
      <c r="I14" s="409"/>
      <c r="J14" s="410"/>
    </row>
    <row r="15" spans="1:10" x14ac:dyDescent="0.25">
      <c r="A15" s="316"/>
      <c r="B15" s="309"/>
      <c r="C15" s="309"/>
      <c r="D15" s="309"/>
      <c r="E15" s="309"/>
      <c r="F15" s="309"/>
      <c r="G15" s="309"/>
      <c r="H15" s="309"/>
      <c r="I15" s="309"/>
      <c r="J15" s="317"/>
    </row>
    <row r="16" spans="1:10" x14ac:dyDescent="0.25">
      <c r="A16" s="312"/>
      <c r="B16" s="296"/>
      <c r="C16" s="296"/>
      <c r="D16" s="296"/>
      <c r="E16" s="296"/>
      <c r="F16" s="296"/>
      <c r="G16" s="296"/>
      <c r="H16" s="296"/>
      <c r="I16" s="296"/>
      <c r="J16" s="313"/>
    </row>
    <row r="17" spans="1:10" x14ac:dyDescent="0.25">
      <c r="A17" s="312"/>
      <c r="B17" s="296"/>
      <c r="C17" s="296"/>
      <c r="D17" s="296"/>
      <c r="E17" s="296"/>
      <c r="F17" s="296"/>
      <c r="G17" s="296"/>
      <c r="H17" s="296"/>
      <c r="I17" s="296"/>
      <c r="J17" s="313"/>
    </row>
    <row r="18" spans="1:10" x14ac:dyDescent="0.25">
      <c r="A18" s="312"/>
      <c r="B18" s="296"/>
      <c r="C18" s="296"/>
      <c r="D18" s="296"/>
      <c r="E18" s="296"/>
      <c r="F18" s="296"/>
      <c r="G18" s="296"/>
      <c r="H18" s="296"/>
      <c r="I18" s="296"/>
      <c r="J18" s="313"/>
    </row>
    <row r="19" spans="1:10" x14ac:dyDescent="0.25">
      <c r="A19" s="312"/>
      <c r="B19" s="296"/>
      <c r="C19" s="296"/>
      <c r="D19" s="296"/>
      <c r="E19" s="296"/>
      <c r="F19" s="296"/>
      <c r="G19" s="296"/>
      <c r="H19" s="296"/>
      <c r="I19" s="296"/>
      <c r="J19" s="313"/>
    </row>
    <row r="20" spans="1:10" x14ac:dyDescent="0.25">
      <c r="A20" s="312"/>
      <c r="B20" s="296"/>
      <c r="C20" s="296"/>
      <c r="D20" s="296"/>
      <c r="E20" s="296"/>
      <c r="F20" s="296"/>
      <c r="G20" s="296"/>
      <c r="H20" s="296"/>
      <c r="I20" s="296"/>
      <c r="J20" s="313"/>
    </row>
    <row r="21" spans="1:10" x14ac:dyDescent="0.25">
      <c r="A21" s="312"/>
      <c r="B21" s="296"/>
      <c r="C21" s="296"/>
      <c r="D21" s="296"/>
      <c r="E21" s="296"/>
      <c r="F21" s="296"/>
      <c r="G21" s="296"/>
      <c r="H21" s="296"/>
      <c r="I21" s="296"/>
      <c r="J21" s="313"/>
    </row>
    <row r="22" spans="1:10" x14ac:dyDescent="0.25">
      <c r="A22" s="312"/>
      <c r="B22" s="296"/>
      <c r="C22" s="296"/>
      <c r="D22" s="296"/>
      <c r="E22" s="296"/>
      <c r="F22" s="296"/>
      <c r="G22" s="296"/>
      <c r="H22" s="296"/>
      <c r="I22" s="296"/>
      <c r="J22" s="313"/>
    </row>
    <row r="23" spans="1:10" x14ac:dyDescent="0.25">
      <c r="A23" s="312"/>
      <c r="B23" s="296"/>
      <c r="C23" s="296"/>
      <c r="D23" s="296"/>
      <c r="E23" s="296"/>
      <c r="F23" s="296"/>
      <c r="G23" s="296"/>
      <c r="H23" s="296"/>
      <c r="I23" s="296"/>
      <c r="J23" s="313"/>
    </row>
    <row r="24" spans="1:10" x14ac:dyDescent="0.25">
      <c r="A24" s="312"/>
      <c r="B24" s="296"/>
      <c r="C24" s="296"/>
      <c r="D24" s="296"/>
      <c r="E24" s="296"/>
      <c r="F24" s="296"/>
      <c r="G24" s="296"/>
      <c r="H24" s="296"/>
      <c r="I24" s="296"/>
      <c r="J24" s="313"/>
    </row>
    <row r="25" spans="1:10" x14ac:dyDescent="0.25">
      <c r="A25" s="312"/>
      <c r="B25" s="296"/>
      <c r="C25" s="296"/>
      <c r="D25" s="296"/>
      <c r="E25" s="296"/>
      <c r="F25" s="296"/>
      <c r="G25" s="296"/>
      <c r="H25" s="296"/>
      <c r="I25" s="296"/>
      <c r="J25" s="313"/>
    </row>
    <row r="26" spans="1:10" x14ac:dyDescent="0.25">
      <c r="A26" s="312"/>
      <c r="B26" s="296"/>
      <c r="C26" s="296"/>
      <c r="D26" s="296"/>
      <c r="E26" s="296"/>
      <c r="F26" s="296"/>
      <c r="G26" s="296"/>
      <c r="H26" s="296"/>
      <c r="I26" s="296"/>
      <c r="J26" s="313"/>
    </row>
    <row r="27" spans="1:10" x14ac:dyDescent="0.25">
      <c r="A27" s="312"/>
      <c r="B27" s="296"/>
      <c r="C27" s="296"/>
      <c r="D27" s="296"/>
      <c r="E27" s="296"/>
      <c r="F27" s="296"/>
      <c r="G27" s="296"/>
      <c r="H27" s="296"/>
      <c r="I27" s="296"/>
      <c r="J27" s="313"/>
    </row>
    <row r="28" spans="1:10" x14ac:dyDescent="0.25">
      <c r="A28" s="312"/>
      <c r="B28" s="296"/>
      <c r="C28" s="296"/>
      <c r="D28" s="296"/>
      <c r="E28" s="296"/>
      <c r="F28" s="296"/>
      <c r="G28" s="296"/>
      <c r="H28" s="296"/>
      <c r="I28" s="296"/>
      <c r="J28" s="313"/>
    </row>
    <row r="29" spans="1:10" x14ac:dyDescent="0.25">
      <c r="A29" s="312"/>
      <c r="B29" s="296"/>
      <c r="C29" s="296"/>
      <c r="D29" s="296"/>
      <c r="E29" s="296"/>
      <c r="F29" s="296"/>
      <c r="G29" s="296"/>
      <c r="H29" s="296"/>
      <c r="I29" s="296"/>
      <c r="J29" s="313"/>
    </row>
    <row r="30" spans="1:10" x14ac:dyDescent="0.25">
      <c r="A30" s="312"/>
      <c r="B30" s="296"/>
      <c r="C30" s="296"/>
      <c r="D30" s="296"/>
      <c r="E30" s="296"/>
      <c r="F30" s="296"/>
      <c r="G30" s="296"/>
      <c r="H30" s="296"/>
      <c r="I30" s="296"/>
      <c r="J30" s="313"/>
    </row>
    <row r="31" spans="1:10" x14ac:dyDescent="0.25">
      <c r="A31" s="312"/>
      <c r="B31" s="296"/>
      <c r="C31" s="296"/>
      <c r="D31" s="296"/>
      <c r="E31" s="296"/>
      <c r="F31" s="296"/>
      <c r="G31" s="296"/>
      <c r="H31" s="296"/>
      <c r="I31" s="296"/>
      <c r="J31" s="313"/>
    </row>
    <row r="32" spans="1:10" x14ac:dyDescent="0.25">
      <c r="A32" s="312"/>
      <c r="B32" s="296"/>
      <c r="C32" s="296"/>
      <c r="D32" s="296"/>
      <c r="E32" s="296"/>
      <c r="F32" s="296"/>
      <c r="G32" s="296"/>
      <c r="H32" s="296"/>
      <c r="I32" s="296"/>
      <c r="J32" s="313"/>
    </row>
    <row r="33" spans="1:10" x14ac:dyDescent="0.25">
      <c r="A33" s="312"/>
      <c r="B33" s="296"/>
      <c r="C33" s="296"/>
      <c r="D33" s="296"/>
      <c r="E33" s="296"/>
      <c r="F33" s="296"/>
      <c r="G33" s="296"/>
      <c r="H33" s="296"/>
      <c r="I33" s="296"/>
      <c r="J33" s="313"/>
    </row>
    <row r="34" spans="1:10" x14ac:dyDescent="0.25">
      <c r="A34" s="312"/>
      <c r="B34" s="296"/>
      <c r="C34" s="296"/>
      <c r="D34" s="296"/>
      <c r="E34" s="296"/>
      <c r="F34" s="296"/>
      <c r="G34" s="296"/>
      <c r="H34" s="296"/>
      <c r="I34" s="296"/>
      <c r="J34" s="313"/>
    </row>
    <row r="35" spans="1:10" x14ac:dyDescent="0.25">
      <c r="A35" s="312"/>
      <c r="B35" s="296"/>
      <c r="C35" s="296"/>
      <c r="D35" s="296"/>
      <c r="E35" s="296"/>
      <c r="F35" s="296"/>
      <c r="G35" s="296"/>
      <c r="H35" s="296"/>
      <c r="I35" s="296"/>
      <c r="J35" s="313"/>
    </row>
    <row r="36" spans="1:10" x14ac:dyDescent="0.25">
      <c r="A36" s="312"/>
      <c r="B36" s="296"/>
      <c r="C36" s="296"/>
      <c r="D36" s="296"/>
      <c r="E36" s="296"/>
      <c r="F36" s="296"/>
      <c r="G36" s="296"/>
      <c r="H36" s="296"/>
      <c r="I36" s="296"/>
      <c r="J36" s="313"/>
    </row>
    <row r="37" spans="1:10" x14ac:dyDescent="0.25">
      <c r="A37" s="312"/>
      <c r="B37" s="296"/>
      <c r="C37" s="296"/>
      <c r="D37" s="296"/>
      <c r="E37" s="296"/>
      <c r="F37" s="296"/>
      <c r="G37" s="296"/>
      <c r="H37" s="296"/>
      <c r="I37" s="296"/>
      <c r="J37" s="313"/>
    </row>
    <row r="38" spans="1:10" x14ac:dyDescent="0.25">
      <c r="A38" s="312"/>
      <c r="B38" s="296"/>
      <c r="C38" s="296"/>
      <c r="D38" s="296"/>
      <c r="E38" s="296"/>
      <c r="F38" s="296"/>
      <c r="G38" s="296"/>
      <c r="H38" s="296"/>
      <c r="I38" s="296"/>
      <c r="J38" s="313"/>
    </row>
    <row r="39" spans="1:10" x14ac:dyDescent="0.25">
      <c r="A39" s="312"/>
      <c r="B39" s="296"/>
      <c r="C39" s="296"/>
      <c r="D39" s="296"/>
      <c r="E39" s="296"/>
      <c r="F39" s="296"/>
      <c r="G39" s="296"/>
      <c r="H39" s="296"/>
      <c r="I39" s="296"/>
      <c r="J39" s="313"/>
    </row>
    <row r="40" spans="1:10" x14ac:dyDescent="0.25">
      <c r="A40" s="312"/>
      <c r="B40" s="296"/>
      <c r="C40" s="296"/>
      <c r="D40" s="296"/>
      <c r="E40" s="296"/>
      <c r="F40" s="296"/>
      <c r="G40" s="296"/>
      <c r="H40" s="296"/>
      <c r="I40" s="296"/>
      <c r="J40" s="313"/>
    </row>
    <row r="41" spans="1:10" x14ac:dyDescent="0.25">
      <c r="A41" s="312"/>
      <c r="B41" s="296"/>
      <c r="C41" s="296"/>
      <c r="D41" s="296"/>
      <c r="E41" s="296"/>
      <c r="F41" s="296"/>
      <c r="G41" s="296"/>
      <c r="H41" s="296"/>
      <c r="I41" s="296"/>
      <c r="J41" s="313"/>
    </row>
    <row r="42" spans="1:10" ht="15.75" thickBot="1" x14ac:dyDescent="0.3">
      <c r="A42" s="314"/>
      <c r="B42" s="303"/>
      <c r="C42" s="303"/>
      <c r="D42" s="303"/>
      <c r="E42" s="303"/>
      <c r="F42" s="303"/>
      <c r="G42" s="303"/>
      <c r="H42" s="303"/>
      <c r="I42" s="303"/>
      <c r="J42" s="315"/>
    </row>
  </sheetData>
  <mergeCells count="2">
    <mergeCell ref="A2:J2"/>
    <mergeCell ref="A14:J1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2.85546875" customWidth="1"/>
    <col min="3" max="3" width="14" customWidth="1"/>
    <col min="4" max="4" width="11.140625" customWidth="1"/>
    <col min="5" max="5" width="11.85546875" customWidth="1"/>
    <col min="6" max="6" width="16.5703125" style="231" customWidth="1"/>
    <col min="7" max="7" width="12.42578125" customWidth="1"/>
    <col min="8" max="8" width="11.5703125" customWidth="1"/>
  </cols>
  <sheetData>
    <row r="1" spans="1:8" ht="28.5" customHeight="1" thickBot="1" x14ac:dyDescent="0.3">
      <c r="A1" s="221" t="s">
        <v>157</v>
      </c>
      <c r="B1" s="221" t="s">
        <v>24</v>
      </c>
      <c r="C1" s="223" t="s">
        <v>193</v>
      </c>
      <c r="D1" s="221" t="s">
        <v>194</v>
      </c>
      <c r="E1" s="221" t="s">
        <v>203</v>
      </c>
      <c r="F1" s="230" t="s">
        <v>195</v>
      </c>
      <c r="G1" s="223" t="s">
        <v>200</v>
      </c>
      <c r="H1" s="221" t="s">
        <v>151</v>
      </c>
    </row>
    <row r="2" spans="1:8" ht="21" customHeight="1" thickBot="1" x14ac:dyDescent="0.3">
      <c r="A2" s="411" t="s">
        <v>204</v>
      </c>
      <c r="B2" s="412"/>
      <c r="C2" s="412"/>
      <c r="D2" s="412"/>
      <c r="E2" s="412"/>
      <c r="F2" s="412"/>
      <c r="G2" s="412"/>
      <c r="H2" s="413"/>
    </row>
    <row r="3" spans="1:8" x14ac:dyDescent="0.25">
      <c r="A3" s="241">
        <v>6</v>
      </c>
      <c r="B3" s="232" t="s">
        <v>205</v>
      </c>
      <c r="C3" s="232" t="s">
        <v>207</v>
      </c>
      <c r="D3" s="244"/>
      <c r="E3" s="233"/>
      <c r="F3" s="247">
        <v>90</v>
      </c>
      <c r="G3" s="233"/>
      <c r="H3" s="234"/>
    </row>
    <row r="4" spans="1:8" x14ac:dyDescent="0.25">
      <c r="A4" s="242">
        <v>8</v>
      </c>
      <c r="B4" s="235" t="s">
        <v>205</v>
      </c>
      <c r="C4" s="235" t="s">
        <v>207</v>
      </c>
      <c r="D4" s="245"/>
      <c r="E4" s="236"/>
      <c r="F4" s="248">
        <v>90</v>
      </c>
      <c r="G4" s="236"/>
      <c r="H4" s="237"/>
    </row>
    <row r="5" spans="1:8" x14ac:dyDescent="0.25">
      <c r="A5" s="242">
        <v>10</v>
      </c>
      <c r="B5" s="235" t="s">
        <v>205</v>
      </c>
      <c r="C5" s="235" t="s">
        <v>207</v>
      </c>
      <c r="D5" s="245">
        <v>195</v>
      </c>
      <c r="E5" s="236"/>
      <c r="F5" s="248">
        <v>90</v>
      </c>
      <c r="G5" s="236"/>
      <c r="H5" s="237"/>
    </row>
    <row r="6" spans="1:8" x14ac:dyDescent="0.25">
      <c r="A6" s="242">
        <v>12</v>
      </c>
      <c r="B6" s="235" t="s">
        <v>205</v>
      </c>
      <c r="C6" s="235" t="s">
        <v>207</v>
      </c>
      <c r="D6" s="245">
        <v>418</v>
      </c>
      <c r="E6" s="236"/>
      <c r="F6" s="248">
        <v>90</v>
      </c>
      <c r="G6" s="236"/>
      <c r="H6" s="237"/>
    </row>
    <row r="7" spans="1:8" x14ac:dyDescent="0.25">
      <c r="A7" s="242">
        <v>14</v>
      </c>
      <c r="B7" s="235" t="s">
        <v>205</v>
      </c>
      <c r="C7" s="235" t="s">
        <v>207</v>
      </c>
      <c r="D7" s="245"/>
      <c r="E7" s="236"/>
      <c r="F7" s="248">
        <v>90</v>
      </c>
      <c r="G7" s="236"/>
      <c r="H7" s="237"/>
    </row>
    <row r="8" spans="1:8" x14ac:dyDescent="0.25">
      <c r="A8" s="242">
        <v>16</v>
      </c>
      <c r="B8" s="235" t="s">
        <v>205</v>
      </c>
      <c r="C8" s="235" t="s">
        <v>207</v>
      </c>
      <c r="D8" s="245">
        <v>283</v>
      </c>
      <c r="E8" s="236"/>
      <c r="F8" s="248">
        <v>90</v>
      </c>
      <c r="G8" s="236"/>
      <c r="H8" s="237"/>
    </row>
    <row r="9" spans="1:8" x14ac:dyDescent="0.25">
      <c r="A9" s="242">
        <v>18</v>
      </c>
      <c r="B9" s="235" t="s">
        <v>205</v>
      </c>
      <c r="C9" s="235" t="s">
        <v>207</v>
      </c>
      <c r="D9" s="245">
        <v>20</v>
      </c>
      <c r="E9" s="236"/>
      <c r="F9" s="248">
        <v>90</v>
      </c>
      <c r="G9" s="236"/>
      <c r="H9" s="237"/>
    </row>
    <row r="10" spans="1:8" x14ac:dyDescent="0.25">
      <c r="A10" s="242">
        <v>20</v>
      </c>
      <c r="B10" s="235" t="s">
        <v>205</v>
      </c>
      <c r="C10" s="235" t="s">
        <v>207</v>
      </c>
      <c r="D10" s="245">
        <v>575</v>
      </c>
      <c r="E10" s="236"/>
      <c r="F10" s="248">
        <v>90</v>
      </c>
      <c r="G10" s="236"/>
      <c r="H10" s="237"/>
    </row>
    <row r="11" spans="1:8" x14ac:dyDescent="0.25">
      <c r="A11" s="242">
        <v>20</v>
      </c>
      <c r="B11" s="235" t="s">
        <v>205</v>
      </c>
      <c r="C11" s="235" t="s">
        <v>206</v>
      </c>
      <c r="D11" s="245">
        <v>62</v>
      </c>
      <c r="E11" s="236"/>
      <c r="F11" s="248">
        <v>90</v>
      </c>
      <c r="G11" s="236"/>
      <c r="H11" s="237"/>
    </row>
    <row r="12" spans="1:8" x14ac:dyDescent="0.25">
      <c r="A12" s="242">
        <v>22</v>
      </c>
      <c r="B12" s="235" t="s">
        <v>205</v>
      </c>
      <c r="C12" s="235" t="s">
        <v>207</v>
      </c>
      <c r="D12" s="245">
        <v>248</v>
      </c>
      <c r="E12" s="236"/>
      <c r="F12" s="248">
        <v>90</v>
      </c>
      <c r="G12" s="236"/>
      <c r="H12" s="237"/>
    </row>
    <row r="13" spans="1:8" x14ac:dyDescent="0.25">
      <c r="A13" s="242">
        <v>24</v>
      </c>
      <c r="B13" s="235" t="s">
        <v>205</v>
      </c>
      <c r="C13" s="235" t="s">
        <v>207</v>
      </c>
      <c r="D13" s="245">
        <v>91</v>
      </c>
      <c r="E13" s="236"/>
      <c r="F13" s="248">
        <v>90</v>
      </c>
      <c r="G13" s="236"/>
      <c r="H13" s="237"/>
    </row>
    <row r="14" spans="1:8" x14ac:dyDescent="0.25">
      <c r="A14" s="242">
        <v>27</v>
      </c>
      <c r="B14" s="235" t="s">
        <v>205</v>
      </c>
      <c r="C14" s="235" t="s">
        <v>207</v>
      </c>
      <c r="D14" s="245"/>
      <c r="E14" s="236"/>
      <c r="F14" s="248">
        <v>90</v>
      </c>
      <c r="G14" s="236"/>
      <c r="H14" s="237"/>
    </row>
    <row r="15" spans="1:8" x14ac:dyDescent="0.25">
      <c r="A15" s="242">
        <v>30</v>
      </c>
      <c r="B15" s="235" t="s">
        <v>205</v>
      </c>
      <c r="C15" s="235" t="s">
        <v>207</v>
      </c>
      <c r="D15" s="245"/>
      <c r="E15" s="236"/>
      <c r="F15" s="248">
        <v>90</v>
      </c>
      <c r="G15" s="236"/>
      <c r="H15" s="237"/>
    </row>
    <row r="16" spans="1:8" x14ac:dyDescent="0.25">
      <c r="A16" s="242">
        <v>36</v>
      </c>
      <c r="B16" s="235" t="s">
        <v>205</v>
      </c>
      <c r="C16" s="235" t="s">
        <v>207</v>
      </c>
      <c r="D16" s="245"/>
      <c r="E16" s="236"/>
      <c r="F16" s="248">
        <v>90</v>
      </c>
      <c r="G16" s="236"/>
      <c r="H16" s="237"/>
    </row>
    <row r="17" spans="1:8" x14ac:dyDescent="0.25">
      <c r="A17" s="242">
        <v>42</v>
      </c>
      <c r="B17" s="235" t="s">
        <v>205</v>
      </c>
      <c r="C17" s="235" t="s">
        <v>206</v>
      </c>
      <c r="D17" s="245">
        <v>121</v>
      </c>
      <c r="E17" s="236"/>
      <c r="F17" s="248">
        <v>90</v>
      </c>
      <c r="G17" s="236"/>
      <c r="H17" s="237"/>
    </row>
    <row r="18" spans="1:8" x14ac:dyDescent="0.25">
      <c r="A18" s="242">
        <v>48</v>
      </c>
      <c r="B18" s="235" t="s">
        <v>205</v>
      </c>
      <c r="C18" s="235" t="s">
        <v>207</v>
      </c>
      <c r="D18" s="245"/>
      <c r="E18" s="236"/>
      <c r="F18" s="248">
        <v>90</v>
      </c>
      <c r="G18" s="236"/>
      <c r="H18" s="237"/>
    </row>
    <row r="19" spans="1:8" x14ac:dyDescent="0.25">
      <c r="A19" s="242">
        <v>56</v>
      </c>
      <c r="B19" s="235" t="s">
        <v>205</v>
      </c>
      <c r="C19" s="235" t="s">
        <v>207</v>
      </c>
      <c r="D19" s="245"/>
      <c r="E19" s="236"/>
      <c r="F19" s="248">
        <v>90</v>
      </c>
      <c r="G19" s="236"/>
      <c r="H19" s="237"/>
    </row>
    <row r="20" spans="1:8" ht="15.75" thickBot="1" x14ac:dyDescent="0.3">
      <c r="A20" s="243">
        <v>72</v>
      </c>
      <c r="B20" s="238" t="s">
        <v>205</v>
      </c>
      <c r="C20" s="238" t="s">
        <v>207</v>
      </c>
      <c r="D20" s="246"/>
      <c r="E20" s="239"/>
      <c r="F20" s="249">
        <v>90</v>
      </c>
      <c r="G20" s="239"/>
      <c r="H20" s="240"/>
    </row>
    <row r="21" spans="1:8" ht="20.25" thickBot="1" x14ac:dyDescent="0.3">
      <c r="A21" s="411" t="s">
        <v>210</v>
      </c>
      <c r="B21" s="412"/>
      <c r="C21" s="412"/>
      <c r="D21" s="412"/>
      <c r="E21" s="412"/>
      <c r="F21" s="412"/>
      <c r="G21" s="412"/>
      <c r="H21" s="413"/>
    </row>
    <row r="22" spans="1:8" x14ac:dyDescent="0.25">
      <c r="A22" s="241">
        <v>6</v>
      </c>
      <c r="B22" s="232" t="s">
        <v>208</v>
      </c>
      <c r="C22" s="232" t="s">
        <v>209</v>
      </c>
      <c r="D22" s="244"/>
      <c r="E22" s="233"/>
      <c r="F22" s="247">
        <v>90</v>
      </c>
      <c r="G22" s="233"/>
      <c r="H22" s="234"/>
    </row>
    <row r="23" spans="1:8" x14ac:dyDescent="0.25">
      <c r="A23" s="242">
        <v>8</v>
      </c>
      <c r="B23" s="235" t="s">
        <v>208</v>
      </c>
      <c r="C23" s="235" t="s">
        <v>209</v>
      </c>
      <c r="D23" s="245">
        <v>92</v>
      </c>
      <c r="E23" s="236"/>
      <c r="F23" s="248">
        <v>90</v>
      </c>
      <c r="G23" s="236"/>
      <c r="H23" s="237"/>
    </row>
    <row r="24" spans="1:8" x14ac:dyDescent="0.25">
      <c r="A24" s="242">
        <v>10</v>
      </c>
      <c r="B24" s="235" t="s">
        <v>208</v>
      </c>
      <c r="C24" s="235" t="s">
        <v>209</v>
      </c>
      <c r="D24" s="245"/>
      <c r="E24" s="236"/>
      <c r="F24" s="248">
        <v>90</v>
      </c>
      <c r="G24" s="236"/>
      <c r="H24" s="237"/>
    </row>
    <row r="25" spans="1:8" x14ac:dyDescent="0.25">
      <c r="A25" s="242">
        <v>12</v>
      </c>
      <c r="B25" s="235" t="s">
        <v>208</v>
      </c>
      <c r="C25" s="235" t="s">
        <v>209</v>
      </c>
      <c r="D25" s="245"/>
      <c r="E25" s="236"/>
      <c r="F25" s="248">
        <v>90</v>
      </c>
      <c r="G25" s="236"/>
      <c r="H25" s="237"/>
    </row>
    <row r="26" spans="1:8" x14ac:dyDescent="0.25">
      <c r="A26" s="242">
        <v>14</v>
      </c>
      <c r="B26" s="235" t="s">
        <v>208</v>
      </c>
      <c r="C26" s="235" t="s">
        <v>209</v>
      </c>
      <c r="D26" s="245"/>
      <c r="E26" s="236"/>
      <c r="F26" s="248">
        <v>90</v>
      </c>
      <c r="G26" s="236"/>
      <c r="H26" s="237"/>
    </row>
    <row r="27" spans="1:8" x14ac:dyDescent="0.25">
      <c r="A27" s="242">
        <v>16</v>
      </c>
      <c r="B27" s="235" t="s">
        <v>208</v>
      </c>
      <c r="C27" s="235" t="s">
        <v>209</v>
      </c>
      <c r="D27" s="245"/>
      <c r="E27" s="236"/>
      <c r="F27" s="248">
        <v>90</v>
      </c>
      <c r="G27" s="236"/>
      <c r="H27" s="237"/>
    </row>
    <row r="28" spans="1:8" x14ac:dyDescent="0.25">
      <c r="A28" s="242">
        <v>18</v>
      </c>
      <c r="B28" s="235" t="s">
        <v>208</v>
      </c>
      <c r="C28" s="235" t="s">
        <v>209</v>
      </c>
      <c r="D28" s="245"/>
      <c r="E28" s="236"/>
      <c r="F28" s="248">
        <v>90</v>
      </c>
      <c r="G28" s="236"/>
      <c r="H28" s="237"/>
    </row>
    <row r="29" spans="1:8" x14ac:dyDescent="0.25">
      <c r="A29" s="242">
        <v>20</v>
      </c>
      <c r="B29" s="235" t="s">
        <v>208</v>
      </c>
      <c r="C29" s="235" t="s">
        <v>209</v>
      </c>
      <c r="D29" s="245"/>
      <c r="E29" s="236"/>
      <c r="F29" s="248">
        <v>90</v>
      </c>
      <c r="G29" s="236"/>
      <c r="H29" s="237"/>
    </row>
    <row r="30" spans="1:8" x14ac:dyDescent="0.25">
      <c r="A30" s="242">
        <v>20</v>
      </c>
      <c r="B30" s="235" t="s">
        <v>208</v>
      </c>
      <c r="C30" s="235" t="s">
        <v>209</v>
      </c>
      <c r="D30" s="245"/>
      <c r="E30" s="236"/>
      <c r="F30" s="248">
        <v>90</v>
      </c>
      <c r="G30" s="236"/>
      <c r="H30" s="237"/>
    </row>
    <row r="31" spans="1:8" x14ac:dyDescent="0.25">
      <c r="A31" s="242">
        <v>22</v>
      </c>
      <c r="B31" s="235" t="s">
        <v>208</v>
      </c>
      <c r="C31" s="235" t="s">
        <v>209</v>
      </c>
      <c r="D31" s="245"/>
      <c r="E31" s="236"/>
      <c r="F31" s="248">
        <v>90</v>
      </c>
      <c r="G31" s="236"/>
      <c r="H31" s="237"/>
    </row>
    <row r="32" spans="1:8" x14ac:dyDescent="0.25">
      <c r="A32" s="242">
        <v>24</v>
      </c>
      <c r="B32" s="235" t="s">
        <v>208</v>
      </c>
      <c r="C32" s="235" t="s">
        <v>209</v>
      </c>
      <c r="D32" s="245"/>
      <c r="E32" s="236"/>
      <c r="F32" s="248">
        <v>90</v>
      </c>
      <c r="G32" s="236"/>
      <c r="H32" s="237"/>
    </row>
    <row r="33" spans="1:8" x14ac:dyDescent="0.25">
      <c r="A33" s="242">
        <v>27</v>
      </c>
      <c r="B33" s="235" t="s">
        <v>208</v>
      </c>
      <c r="C33" s="235" t="s">
        <v>209</v>
      </c>
      <c r="D33" s="245"/>
      <c r="E33" s="236"/>
      <c r="F33" s="248">
        <v>90</v>
      </c>
      <c r="G33" s="236"/>
      <c r="H33" s="237"/>
    </row>
    <row r="34" spans="1:8" x14ac:dyDescent="0.25">
      <c r="A34" s="242">
        <v>30</v>
      </c>
      <c r="B34" s="235" t="s">
        <v>208</v>
      </c>
      <c r="C34" s="235" t="s">
        <v>209</v>
      </c>
      <c r="D34" s="245"/>
      <c r="E34" s="236"/>
      <c r="F34" s="248">
        <v>90</v>
      </c>
      <c r="G34" s="236"/>
      <c r="H34" s="237"/>
    </row>
    <row r="35" spans="1:8" x14ac:dyDescent="0.25">
      <c r="A35" s="242">
        <v>36</v>
      </c>
      <c r="B35" s="235" t="s">
        <v>208</v>
      </c>
      <c r="C35" s="235" t="s">
        <v>209</v>
      </c>
      <c r="D35" s="245"/>
      <c r="E35" s="236"/>
      <c r="F35" s="248">
        <v>90</v>
      </c>
      <c r="G35" s="236"/>
      <c r="H35" s="237"/>
    </row>
    <row r="36" spans="1:8" x14ac:dyDescent="0.25">
      <c r="A36" s="242">
        <v>42</v>
      </c>
      <c r="B36" s="235" t="s">
        <v>208</v>
      </c>
      <c r="C36" s="235" t="s">
        <v>209</v>
      </c>
      <c r="D36" s="245"/>
      <c r="E36" s="236"/>
      <c r="F36" s="248">
        <v>90</v>
      </c>
      <c r="G36" s="236"/>
      <c r="H36" s="237"/>
    </row>
    <row r="37" spans="1:8" x14ac:dyDescent="0.25">
      <c r="A37" s="242">
        <v>48</v>
      </c>
      <c r="B37" s="235" t="s">
        <v>208</v>
      </c>
      <c r="C37" s="235" t="s">
        <v>209</v>
      </c>
      <c r="D37" s="245"/>
      <c r="E37" s="236"/>
      <c r="F37" s="248">
        <v>90</v>
      </c>
      <c r="G37" s="236"/>
      <c r="H37" s="237"/>
    </row>
    <row r="38" spans="1:8" x14ac:dyDescent="0.25">
      <c r="A38" s="242">
        <v>56</v>
      </c>
      <c r="B38" s="235" t="s">
        <v>208</v>
      </c>
      <c r="C38" s="235" t="s">
        <v>209</v>
      </c>
      <c r="D38" s="245"/>
      <c r="E38" s="236"/>
      <c r="F38" s="248">
        <v>90</v>
      </c>
      <c r="G38" s="236"/>
      <c r="H38" s="237"/>
    </row>
    <row r="39" spans="1:8" ht="15.75" thickBot="1" x14ac:dyDescent="0.3">
      <c r="A39" s="243">
        <v>72</v>
      </c>
      <c r="B39" s="238" t="s">
        <v>208</v>
      </c>
      <c r="C39" s="238" t="s">
        <v>209</v>
      </c>
      <c r="D39" s="246"/>
      <c r="E39" s="239"/>
      <c r="F39" s="249">
        <v>90</v>
      </c>
      <c r="G39" s="239"/>
      <c r="H39" s="240"/>
    </row>
  </sheetData>
  <mergeCells count="2">
    <mergeCell ref="A2:H2"/>
    <mergeCell ref="A21:H2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</sheetPr>
  <dimension ref="A1:I262"/>
  <sheetViews>
    <sheetView workbookViewId="0">
      <pane ySplit="1" topLeftCell="A55" activePane="bottomLeft" state="frozen"/>
      <selection pane="bottomLeft" activeCell="A77" sqref="A77"/>
    </sheetView>
  </sheetViews>
  <sheetFormatPr defaultRowHeight="15" x14ac:dyDescent="0.25"/>
  <cols>
    <col min="1" max="4" width="10.28515625" style="85" customWidth="1"/>
    <col min="5" max="5" width="11.42578125" style="85" customWidth="1"/>
    <col min="6" max="6" width="10.28515625" style="85" customWidth="1"/>
    <col min="7" max="7" width="10.28515625" style="215" customWidth="1"/>
    <col min="8" max="8" width="13.28515625" style="214" customWidth="1"/>
    <col min="9" max="9" width="10.28515625" style="85" customWidth="1"/>
  </cols>
  <sheetData>
    <row r="1" spans="1:9" ht="24.75" thickBot="1" x14ac:dyDescent="0.3">
      <c r="A1" s="221" t="s">
        <v>157</v>
      </c>
      <c r="B1" s="221" t="s">
        <v>196</v>
      </c>
      <c r="C1" s="221" t="s">
        <v>24</v>
      </c>
      <c r="D1" s="223" t="s">
        <v>193</v>
      </c>
      <c r="E1" s="221" t="s">
        <v>194</v>
      </c>
      <c r="F1" s="221" t="s">
        <v>51</v>
      </c>
      <c r="G1" s="225" t="s">
        <v>195</v>
      </c>
      <c r="H1" s="223" t="s">
        <v>200</v>
      </c>
      <c r="I1" s="221" t="s">
        <v>151</v>
      </c>
    </row>
    <row r="2" spans="1:9" x14ac:dyDescent="0.25">
      <c r="A2" s="220">
        <v>6</v>
      </c>
      <c r="B2" s="220">
        <v>16</v>
      </c>
      <c r="C2" s="227" t="s">
        <v>197</v>
      </c>
      <c r="D2" s="222" t="s">
        <v>198</v>
      </c>
      <c r="E2" s="220"/>
      <c r="F2" s="220"/>
      <c r="G2" s="224"/>
      <c r="H2" s="226"/>
      <c r="I2" s="220"/>
    </row>
    <row r="3" spans="1:9" x14ac:dyDescent="0.25">
      <c r="A3" s="216">
        <v>6</v>
      </c>
      <c r="B3" s="216">
        <v>20</v>
      </c>
      <c r="C3" s="152" t="s">
        <v>197</v>
      </c>
      <c r="D3" s="219" t="s">
        <v>198</v>
      </c>
      <c r="E3" s="216"/>
      <c r="F3" s="216"/>
      <c r="G3" s="218"/>
      <c r="H3" s="217"/>
      <c r="I3" s="216"/>
    </row>
    <row r="4" spans="1:9" x14ac:dyDescent="0.25">
      <c r="A4" s="216">
        <v>6</v>
      </c>
      <c r="B4" s="216">
        <v>25</v>
      </c>
      <c r="C4" s="152" t="s">
        <v>197</v>
      </c>
      <c r="D4" s="219" t="s">
        <v>198</v>
      </c>
      <c r="E4" s="216"/>
      <c r="F4" s="216"/>
      <c r="G4" s="218"/>
      <c r="H4" s="217"/>
      <c r="I4" s="216"/>
    </row>
    <row r="5" spans="1:9" x14ac:dyDescent="0.25">
      <c r="A5" s="216">
        <v>6</v>
      </c>
      <c r="B5" s="216">
        <v>30</v>
      </c>
      <c r="C5" s="152" t="s">
        <v>197</v>
      </c>
      <c r="D5" s="219" t="s">
        <v>198</v>
      </c>
      <c r="E5" s="216"/>
      <c r="F5" s="216"/>
      <c r="G5" s="218"/>
      <c r="H5" s="217"/>
      <c r="I5" s="216"/>
    </row>
    <row r="6" spans="1:9" x14ac:dyDescent="0.25">
      <c r="A6" s="152">
        <v>6</v>
      </c>
      <c r="B6" s="216">
        <v>35</v>
      </c>
      <c r="C6" s="152" t="s">
        <v>197</v>
      </c>
      <c r="D6" s="219" t="s">
        <v>198</v>
      </c>
      <c r="E6" s="152"/>
      <c r="F6" s="152"/>
      <c r="G6" s="228"/>
      <c r="H6" s="229"/>
      <c r="I6" s="152"/>
    </row>
    <row r="7" spans="1:9" x14ac:dyDescent="0.25">
      <c r="A7" s="152">
        <v>6</v>
      </c>
      <c r="B7" s="216">
        <v>40</v>
      </c>
      <c r="C7" s="152" t="s">
        <v>197</v>
      </c>
      <c r="D7" s="219" t="s">
        <v>198</v>
      </c>
      <c r="E7" s="152"/>
      <c r="F7" s="152"/>
      <c r="G7" s="228"/>
      <c r="H7" s="229"/>
      <c r="I7" s="152"/>
    </row>
    <row r="8" spans="1:9" x14ac:dyDescent="0.25">
      <c r="A8" s="152">
        <v>6</v>
      </c>
      <c r="B8" s="216">
        <v>45</v>
      </c>
      <c r="C8" s="152" t="s">
        <v>197</v>
      </c>
      <c r="D8" s="219" t="s">
        <v>198</v>
      </c>
      <c r="E8" s="152"/>
      <c r="F8" s="152"/>
      <c r="G8" s="228"/>
      <c r="H8" s="229"/>
      <c r="I8" s="152"/>
    </row>
    <row r="9" spans="1:9" x14ac:dyDescent="0.25">
      <c r="A9" s="152">
        <v>6</v>
      </c>
      <c r="B9" s="216">
        <v>50</v>
      </c>
      <c r="C9" s="152" t="s">
        <v>197</v>
      </c>
      <c r="D9" s="219" t="s">
        <v>198</v>
      </c>
      <c r="E9" s="152"/>
      <c r="F9" s="152"/>
      <c r="G9" s="228"/>
      <c r="H9" s="229"/>
      <c r="I9" s="152"/>
    </row>
    <row r="10" spans="1:9" x14ac:dyDescent="0.25">
      <c r="A10" s="152">
        <v>6</v>
      </c>
      <c r="B10" s="216">
        <v>55</v>
      </c>
      <c r="C10" s="152" t="s">
        <v>197</v>
      </c>
      <c r="D10" s="219" t="s">
        <v>198</v>
      </c>
      <c r="E10" s="152"/>
      <c r="F10" s="152"/>
      <c r="G10" s="228"/>
      <c r="H10" s="229"/>
      <c r="I10" s="152"/>
    </row>
    <row r="11" spans="1:9" x14ac:dyDescent="0.25">
      <c r="A11" s="152">
        <v>6</v>
      </c>
      <c r="B11" s="216">
        <v>60</v>
      </c>
      <c r="C11" s="152" t="s">
        <v>197</v>
      </c>
      <c r="D11" s="219" t="s">
        <v>198</v>
      </c>
      <c r="E11" s="152"/>
      <c r="F11" s="152"/>
      <c r="G11" s="228"/>
      <c r="H11" s="229"/>
      <c r="I11" s="152"/>
    </row>
    <row r="12" spans="1:9" x14ac:dyDescent="0.25">
      <c r="A12" s="152">
        <v>6</v>
      </c>
      <c r="B12" s="216">
        <v>65</v>
      </c>
      <c r="C12" s="152" t="s">
        <v>197</v>
      </c>
      <c r="D12" s="219" t="s">
        <v>198</v>
      </c>
      <c r="E12" s="152"/>
      <c r="F12" s="152"/>
      <c r="G12" s="228"/>
      <c r="H12" s="229"/>
      <c r="I12" s="152"/>
    </row>
    <row r="13" spans="1:9" x14ac:dyDescent="0.25">
      <c r="A13" s="216">
        <v>8</v>
      </c>
      <c r="B13" s="216">
        <v>20</v>
      </c>
      <c r="C13" s="152" t="s">
        <v>197</v>
      </c>
      <c r="D13" s="219" t="s">
        <v>198</v>
      </c>
      <c r="E13" s="152"/>
      <c r="F13" s="152"/>
      <c r="G13" s="228"/>
      <c r="H13" s="229"/>
      <c r="I13" s="152"/>
    </row>
    <row r="14" spans="1:9" x14ac:dyDescent="0.25">
      <c r="A14" s="216">
        <v>8</v>
      </c>
      <c r="B14" s="216">
        <v>25</v>
      </c>
      <c r="C14" s="152" t="s">
        <v>197</v>
      </c>
      <c r="D14" s="219" t="s">
        <v>198</v>
      </c>
      <c r="E14" s="152"/>
      <c r="F14" s="152"/>
      <c r="G14" s="228"/>
      <c r="H14" s="229"/>
      <c r="I14" s="152"/>
    </row>
    <row r="15" spans="1:9" x14ac:dyDescent="0.25">
      <c r="A15" s="216">
        <v>8</v>
      </c>
      <c r="B15" s="216">
        <v>30</v>
      </c>
      <c r="C15" s="152" t="s">
        <v>197</v>
      </c>
      <c r="D15" s="219" t="s">
        <v>198</v>
      </c>
      <c r="E15" s="152"/>
      <c r="F15" s="152"/>
      <c r="G15" s="228"/>
      <c r="H15" s="229"/>
      <c r="I15" s="152"/>
    </row>
    <row r="16" spans="1:9" x14ac:dyDescent="0.25">
      <c r="A16" s="216">
        <v>8</v>
      </c>
      <c r="B16" s="216">
        <v>35</v>
      </c>
      <c r="C16" s="152" t="s">
        <v>197</v>
      </c>
      <c r="D16" s="219" t="s">
        <v>198</v>
      </c>
      <c r="E16" s="152"/>
      <c r="F16" s="152"/>
      <c r="G16" s="228"/>
      <c r="H16" s="229"/>
      <c r="I16" s="152"/>
    </row>
    <row r="17" spans="1:9" x14ac:dyDescent="0.25">
      <c r="A17" s="216">
        <v>8</v>
      </c>
      <c r="B17" s="216">
        <v>40</v>
      </c>
      <c r="C17" s="152" t="s">
        <v>197</v>
      </c>
      <c r="D17" s="219" t="s">
        <v>198</v>
      </c>
      <c r="E17" s="152"/>
      <c r="F17" s="152"/>
      <c r="G17" s="228"/>
      <c r="H17" s="229"/>
      <c r="I17" s="152"/>
    </row>
    <row r="18" spans="1:9" x14ac:dyDescent="0.25">
      <c r="A18" s="216">
        <v>8</v>
      </c>
      <c r="B18" s="216">
        <v>45</v>
      </c>
      <c r="C18" s="152" t="s">
        <v>197</v>
      </c>
      <c r="D18" s="219" t="s">
        <v>198</v>
      </c>
      <c r="E18" s="152"/>
      <c r="F18" s="152"/>
      <c r="G18" s="228"/>
      <c r="H18" s="229"/>
      <c r="I18" s="152"/>
    </row>
    <row r="19" spans="1:9" x14ac:dyDescent="0.25">
      <c r="A19" s="216">
        <v>8</v>
      </c>
      <c r="B19" s="216">
        <v>50</v>
      </c>
      <c r="C19" s="152" t="s">
        <v>197</v>
      </c>
      <c r="D19" s="219" t="s">
        <v>198</v>
      </c>
      <c r="E19" s="152"/>
      <c r="F19" s="152"/>
      <c r="G19" s="228"/>
      <c r="H19" s="229"/>
      <c r="I19" s="152"/>
    </row>
    <row r="20" spans="1:9" x14ac:dyDescent="0.25">
      <c r="A20" s="216">
        <v>8</v>
      </c>
      <c r="B20" s="216">
        <v>55</v>
      </c>
      <c r="C20" s="152" t="s">
        <v>197</v>
      </c>
      <c r="D20" s="219" t="s">
        <v>198</v>
      </c>
      <c r="E20" s="152"/>
      <c r="F20" s="152"/>
      <c r="G20" s="228"/>
      <c r="H20" s="229"/>
      <c r="I20" s="152"/>
    </row>
    <row r="21" spans="1:9" x14ac:dyDescent="0.25">
      <c r="A21" s="216">
        <v>8</v>
      </c>
      <c r="B21" s="216">
        <v>60</v>
      </c>
      <c r="C21" s="152" t="s">
        <v>197</v>
      </c>
      <c r="D21" s="219" t="s">
        <v>198</v>
      </c>
      <c r="E21" s="152"/>
      <c r="F21" s="152"/>
      <c r="G21" s="228"/>
      <c r="H21" s="229"/>
      <c r="I21" s="152"/>
    </row>
    <row r="22" spans="1:9" x14ac:dyDescent="0.25">
      <c r="A22" s="216">
        <v>8</v>
      </c>
      <c r="B22" s="216">
        <v>65</v>
      </c>
      <c r="C22" s="152" t="s">
        <v>197</v>
      </c>
      <c r="D22" s="219" t="s">
        <v>198</v>
      </c>
      <c r="E22" s="152"/>
      <c r="F22" s="152"/>
      <c r="G22" s="228"/>
      <c r="H22" s="229"/>
      <c r="I22" s="152"/>
    </row>
    <row r="23" spans="1:9" x14ac:dyDescent="0.25">
      <c r="A23" s="216">
        <v>8</v>
      </c>
      <c r="B23" s="216">
        <v>70</v>
      </c>
      <c r="C23" s="152" t="s">
        <v>197</v>
      </c>
      <c r="D23" s="219" t="s">
        <v>198</v>
      </c>
      <c r="E23" s="152"/>
      <c r="F23" s="152"/>
      <c r="G23" s="228"/>
      <c r="H23" s="229"/>
      <c r="I23" s="152"/>
    </row>
    <row r="24" spans="1:9" x14ac:dyDescent="0.25">
      <c r="A24" s="216">
        <v>8</v>
      </c>
      <c r="B24" s="216">
        <v>75</v>
      </c>
      <c r="C24" s="152" t="s">
        <v>197</v>
      </c>
      <c r="D24" s="219" t="s">
        <v>198</v>
      </c>
      <c r="E24" s="152"/>
      <c r="F24" s="152"/>
      <c r="G24" s="228"/>
      <c r="H24" s="229"/>
      <c r="I24" s="152"/>
    </row>
    <row r="25" spans="1:9" x14ac:dyDescent="0.25">
      <c r="A25" s="216">
        <v>8</v>
      </c>
      <c r="B25" s="216">
        <v>80</v>
      </c>
      <c r="C25" s="152" t="s">
        <v>197</v>
      </c>
      <c r="D25" s="219" t="s">
        <v>198</v>
      </c>
      <c r="E25" s="152"/>
      <c r="F25" s="152"/>
      <c r="G25" s="228"/>
      <c r="H25" s="229"/>
      <c r="I25" s="152"/>
    </row>
    <row r="26" spans="1:9" x14ac:dyDescent="0.25">
      <c r="A26" s="216">
        <v>8</v>
      </c>
      <c r="B26" s="216">
        <v>85</v>
      </c>
      <c r="C26" s="152" t="s">
        <v>197</v>
      </c>
      <c r="D26" s="219" t="s">
        <v>198</v>
      </c>
      <c r="E26" s="152"/>
      <c r="F26" s="152"/>
      <c r="G26" s="228"/>
      <c r="H26" s="229"/>
      <c r="I26" s="152"/>
    </row>
    <row r="27" spans="1:9" x14ac:dyDescent="0.25">
      <c r="A27" s="216">
        <v>8</v>
      </c>
      <c r="B27" s="216">
        <v>90</v>
      </c>
      <c r="C27" s="152" t="s">
        <v>197</v>
      </c>
      <c r="D27" s="219" t="s">
        <v>198</v>
      </c>
      <c r="E27" s="152"/>
      <c r="F27" s="152"/>
      <c r="G27" s="228"/>
      <c r="H27" s="229"/>
      <c r="I27" s="152"/>
    </row>
    <row r="28" spans="1:9" x14ac:dyDescent="0.25">
      <c r="A28" s="152">
        <v>10</v>
      </c>
      <c r="B28" s="152">
        <v>25</v>
      </c>
      <c r="C28" s="152" t="s">
        <v>197</v>
      </c>
      <c r="D28" s="219" t="s">
        <v>198</v>
      </c>
      <c r="E28" s="152"/>
      <c r="F28" s="152"/>
      <c r="G28" s="228"/>
      <c r="H28" s="229"/>
      <c r="I28" s="152"/>
    </row>
    <row r="29" spans="1:9" x14ac:dyDescent="0.25">
      <c r="A29" s="152">
        <v>10</v>
      </c>
      <c r="B29" s="152">
        <v>30</v>
      </c>
      <c r="C29" s="152" t="s">
        <v>197</v>
      </c>
      <c r="D29" s="219" t="s">
        <v>198</v>
      </c>
      <c r="E29" s="152"/>
      <c r="F29" s="152"/>
      <c r="G29" s="228"/>
      <c r="H29" s="229"/>
      <c r="I29" s="152"/>
    </row>
    <row r="30" spans="1:9" x14ac:dyDescent="0.25">
      <c r="A30" s="152">
        <v>10</v>
      </c>
      <c r="B30" s="152">
        <v>35</v>
      </c>
      <c r="C30" s="152" t="s">
        <v>197</v>
      </c>
      <c r="D30" s="219" t="s">
        <v>198</v>
      </c>
      <c r="E30" s="152"/>
      <c r="F30" s="152"/>
      <c r="G30" s="228"/>
      <c r="H30" s="229"/>
      <c r="I30" s="152"/>
    </row>
    <row r="31" spans="1:9" x14ac:dyDescent="0.25">
      <c r="A31" s="152">
        <v>10</v>
      </c>
      <c r="B31" s="152">
        <v>40</v>
      </c>
      <c r="C31" s="152" t="s">
        <v>197</v>
      </c>
      <c r="D31" s="219" t="s">
        <v>198</v>
      </c>
      <c r="E31" s="152"/>
      <c r="F31" s="152"/>
      <c r="G31" s="228"/>
      <c r="H31" s="229"/>
      <c r="I31" s="152"/>
    </row>
    <row r="32" spans="1:9" x14ac:dyDescent="0.25">
      <c r="A32" s="152">
        <v>10</v>
      </c>
      <c r="B32" s="152">
        <v>45</v>
      </c>
      <c r="C32" s="152" t="s">
        <v>197</v>
      </c>
      <c r="D32" s="219" t="s">
        <v>198</v>
      </c>
      <c r="E32" s="152"/>
      <c r="F32" s="152"/>
      <c r="G32" s="228"/>
      <c r="H32" s="229"/>
      <c r="I32" s="152"/>
    </row>
    <row r="33" spans="1:9" x14ac:dyDescent="0.25">
      <c r="A33" s="152">
        <v>10</v>
      </c>
      <c r="B33" s="152">
        <v>50</v>
      </c>
      <c r="C33" s="152" t="s">
        <v>197</v>
      </c>
      <c r="D33" s="219" t="s">
        <v>198</v>
      </c>
      <c r="E33" s="152"/>
      <c r="F33" s="152"/>
      <c r="G33" s="228"/>
      <c r="H33" s="229"/>
      <c r="I33" s="152"/>
    </row>
    <row r="34" spans="1:9" x14ac:dyDescent="0.25">
      <c r="A34" s="152">
        <v>10</v>
      </c>
      <c r="B34" s="152">
        <v>55</v>
      </c>
      <c r="C34" s="152" t="s">
        <v>197</v>
      </c>
      <c r="D34" s="219" t="s">
        <v>198</v>
      </c>
      <c r="E34" s="152"/>
      <c r="F34" s="152"/>
      <c r="G34" s="228"/>
      <c r="H34" s="229"/>
      <c r="I34" s="152"/>
    </row>
    <row r="35" spans="1:9" x14ac:dyDescent="0.25">
      <c r="A35" s="152">
        <v>10</v>
      </c>
      <c r="B35" s="152">
        <v>60</v>
      </c>
      <c r="C35" s="152" t="s">
        <v>197</v>
      </c>
      <c r="D35" s="219" t="s">
        <v>198</v>
      </c>
      <c r="E35" s="152"/>
      <c r="F35" s="152"/>
      <c r="G35" s="228"/>
      <c r="H35" s="229"/>
      <c r="I35" s="152"/>
    </row>
    <row r="36" spans="1:9" x14ac:dyDescent="0.25">
      <c r="A36" s="152">
        <v>10</v>
      </c>
      <c r="B36" s="152">
        <v>65</v>
      </c>
      <c r="C36" s="152" t="s">
        <v>197</v>
      </c>
      <c r="D36" s="219" t="s">
        <v>198</v>
      </c>
      <c r="E36" s="152"/>
      <c r="F36" s="152"/>
      <c r="G36" s="228"/>
      <c r="H36" s="229"/>
      <c r="I36" s="152"/>
    </row>
    <row r="37" spans="1:9" x14ac:dyDescent="0.25">
      <c r="A37" s="152">
        <v>10</v>
      </c>
      <c r="B37" s="152">
        <v>70</v>
      </c>
      <c r="C37" s="152" t="s">
        <v>197</v>
      </c>
      <c r="D37" s="219" t="s">
        <v>198</v>
      </c>
      <c r="E37" s="152"/>
      <c r="F37" s="152"/>
      <c r="G37" s="228"/>
      <c r="H37" s="229"/>
      <c r="I37" s="152"/>
    </row>
    <row r="38" spans="1:9" x14ac:dyDescent="0.25">
      <c r="A38" s="152">
        <v>10</v>
      </c>
      <c r="B38" s="152">
        <v>75</v>
      </c>
      <c r="C38" s="152" t="s">
        <v>197</v>
      </c>
      <c r="D38" s="219" t="s">
        <v>198</v>
      </c>
      <c r="E38" s="152"/>
      <c r="F38" s="152"/>
      <c r="G38" s="228"/>
      <c r="H38" s="229"/>
      <c r="I38" s="152"/>
    </row>
    <row r="39" spans="1:9" x14ac:dyDescent="0.25">
      <c r="A39" s="152">
        <v>10</v>
      </c>
      <c r="B39" s="152">
        <v>80</v>
      </c>
      <c r="C39" s="152" t="s">
        <v>197</v>
      </c>
      <c r="D39" s="219" t="s">
        <v>198</v>
      </c>
      <c r="E39" s="152"/>
      <c r="F39" s="152"/>
      <c r="G39" s="228"/>
      <c r="H39" s="229"/>
      <c r="I39" s="152"/>
    </row>
    <row r="40" spans="1:9" x14ac:dyDescent="0.25">
      <c r="A40" s="152">
        <v>10</v>
      </c>
      <c r="B40" s="152">
        <v>85</v>
      </c>
      <c r="C40" s="152" t="s">
        <v>197</v>
      </c>
      <c r="D40" s="219" t="s">
        <v>198</v>
      </c>
      <c r="E40" s="152"/>
      <c r="F40" s="152"/>
      <c r="G40" s="228"/>
      <c r="H40" s="229"/>
      <c r="I40" s="152"/>
    </row>
    <row r="41" spans="1:9" x14ac:dyDescent="0.25">
      <c r="A41" s="152">
        <v>10</v>
      </c>
      <c r="B41" s="152">
        <v>90</v>
      </c>
      <c r="C41" s="152" t="s">
        <v>197</v>
      </c>
      <c r="D41" s="219" t="s">
        <v>198</v>
      </c>
      <c r="E41" s="152">
        <v>66</v>
      </c>
      <c r="F41" s="152"/>
      <c r="G41" s="228">
        <v>75</v>
      </c>
      <c r="H41" s="229"/>
      <c r="I41" s="152"/>
    </row>
    <row r="42" spans="1:9" x14ac:dyDescent="0.25">
      <c r="A42" s="152">
        <v>10</v>
      </c>
      <c r="B42" s="152">
        <v>95</v>
      </c>
      <c r="C42" s="152" t="s">
        <v>197</v>
      </c>
      <c r="D42" s="219" t="s">
        <v>198</v>
      </c>
      <c r="E42" s="152"/>
      <c r="F42" s="152"/>
      <c r="G42" s="228"/>
      <c r="H42" s="229"/>
      <c r="I42" s="152"/>
    </row>
    <row r="43" spans="1:9" x14ac:dyDescent="0.25">
      <c r="A43" s="152">
        <v>10</v>
      </c>
      <c r="B43" s="152">
        <v>100</v>
      </c>
      <c r="C43" s="152" t="s">
        <v>197</v>
      </c>
      <c r="D43" s="219" t="s">
        <v>198</v>
      </c>
      <c r="E43" s="152"/>
      <c r="F43" s="152"/>
      <c r="G43" s="228"/>
      <c r="H43" s="229"/>
      <c r="I43" s="152"/>
    </row>
    <row r="44" spans="1:9" x14ac:dyDescent="0.25">
      <c r="A44" s="152">
        <v>10</v>
      </c>
      <c r="B44" s="152">
        <v>110</v>
      </c>
      <c r="C44" s="152" t="s">
        <v>197</v>
      </c>
      <c r="D44" s="219" t="s">
        <v>198</v>
      </c>
      <c r="E44" s="152"/>
      <c r="F44" s="152"/>
      <c r="G44" s="228"/>
      <c r="H44" s="229"/>
      <c r="I44" s="152"/>
    </row>
    <row r="45" spans="1:9" x14ac:dyDescent="0.25">
      <c r="A45" s="152">
        <v>10</v>
      </c>
      <c r="B45" s="152">
        <v>120</v>
      </c>
      <c r="C45" s="152" t="s">
        <v>197</v>
      </c>
      <c r="D45" s="219" t="s">
        <v>198</v>
      </c>
      <c r="E45" s="152"/>
      <c r="F45" s="152"/>
      <c r="G45" s="228"/>
      <c r="H45" s="229"/>
      <c r="I45" s="152"/>
    </row>
    <row r="46" spans="1:9" x14ac:dyDescent="0.25">
      <c r="A46" s="152">
        <v>10</v>
      </c>
      <c r="B46" s="152">
        <v>130</v>
      </c>
      <c r="C46" s="152" t="s">
        <v>197</v>
      </c>
      <c r="D46" s="219" t="s">
        <v>198</v>
      </c>
      <c r="E46" s="152"/>
      <c r="F46" s="152"/>
      <c r="G46" s="228"/>
      <c r="H46" s="229"/>
      <c r="I46" s="152"/>
    </row>
    <row r="47" spans="1:9" x14ac:dyDescent="0.25">
      <c r="A47" s="152">
        <v>10</v>
      </c>
      <c r="B47" s="152">
        <v>140</v>
      </c>
      <c r="C47" s="152" t="s">
        <v>197</v>
      </c>
      <c r="D47" s="219" t="s">
        <v>198</v>
      </c>
      <c r="E47" s="152"/>
      <c r="F47" s="152"/>
      <c r="G47" s="228"/>
      <c r="H47" s="229"/>
      <c r="I47" s="152"/>
    </row>
    <row r="48" spans="1:9" x14ac:dyDescent="0.25">
      <c r="A48" s="152">
        <v>10</v>
      </c>
      <c r="B48" s="152">
        <v>150</v>
      </c>
      <c r="C48" s="152" t="s">
        <v>197</v>
      </c>
      <c r="D48" s="219" t="s">
        <v>198</v>
      </c>
      <c r="E48" s="152"/>
      <c r="F48" s="152"/>
      <c r="G48" s="228"/>
      <c r="H48" s="229"/>
      <c r="I48" s="152"/>
    </row>
    <row r="49" spans="1:9" x14ac:dyDescent="0.25">
      <c r="A49" s="152">
        <v>10</v>
      </c>
      <c r="B49" s="152">
        <v>160</v>
      </c>
      <c r="C49" s="152" t="s">
        <v>197</v>
      </c>
      <c r="D49" s="219" t="s">
        <v>198</v>
      </c>
      <c r="E49" s="152"/>
      <c r="F49" s="152"/>
      <c r="G49" s="228"/>
      <c r="H49" s="229"/>
      <c r="I49" s="152"/>
    </row>
    <row r="50" spans="1:9" x14ac:dyDescent="0.25">
      <c r="A50" s="152">
        <v>12</v>
      </c>
      <c r="B50" s="152">
        <v>25</v>
      </c>
      <c r="C50" s="152" t="s">
        <v>197</v>
      </c>
      <c r="D50" s="219" t="s">
        <v>198</v>
      </c>
      <c r="E50" s="152"/>
      <c r="F50" s="152"/>
      <c r="G50" s="228"/>
      <c r="H50" s="229"/>
      <c r="I50" s="152"/>
    </row>
    <row r="51" spans="1:9" x14ac:dyDescent="0.25">
      <c r="A51" s="152">
        <v>12</v>
      </c>
      <c r="B51" s="152">
        <v>30</v>
      </c>
      <c r="C51" s="152" t="s">
        <v>197</v>
      </c>
      <c r="D51" s="219" t="s">
        <v>198</v>
      </c>
      <c r="E51" s="152"/>
      <c r="F51" s="152"/>
      <c r="G51" s="228"/>
      <c r="H51" s="229"/>
      <c r="I51" s="152"/>
    </row>
    <row r="52" spans="1:9" x14ac:dyDescent="0.25">
      <c r="A52" s="152">
        <v>12</v>
      </c>
      <c r="B52" s="152">
        <v>35</v>
      </c>
      <c r="C52" s="152" t="s">
        <v>197</v>
      </c>
      <c r="D52" s="219" t="s">
        <v>198</v>
      </c>
      <c r="E52" s="152"/>
      <c r="F52" s="152"/>
      <c r="G52" s="228"/>
      <c r="H52" s="229"/>
      <c r="I52" s="152"/>
    </row>
    <row r="53" spans="1:9" x14ac:dyDescent="0.25">
      <c r="A53" s="152">
        <v>12</v>
      </c>
      <c r="B53" s="152">
        <v>40</v>
      </c>
      <c r="C53" s="152" t="s">
        <v>197</v>
      </c>
      <c r="D53" s="219" t="s">
        <v>198</v>
      </c>
      <c r="E53" s="152"/>
      <c r="F53" s="152"/>
      <c r="G53" s="228"/>
      <c r="H53" s="229"/>
      <c r="I53" s="152"/>
    </row>
    <row r="54" spans="1:9" x14ac:dyDescent="0.25">
      <c r="A54" s="152">
        <v>12</v>
      </c>
      <c r="B54" s="152">
        <v>45</v>
      </c>
      <c r="C54" s="152" t="s">
        <v>197</v>
      </c>
      <c r="D54" s="219" t="s">
        <v>198</v>
      </c>
      <c r="E54" s="152"/>
      <c r="F54" s="152"/>
      <c r="G54" s="228"/>
      <c r="H54" s="229"/>
      <c r="I54" s="152"/>
    </row>
    <row r="55" spans="1:9" x14ac:dyDescent="0.25">
      <c r="A55" s="152">
        <v>12</v>
      </c>
      <c r="B55" s="152">
        <v>50</v>
      </c>
      <c r="C55" s="152" t="s">
        <v>197</v>
      </c>
      <c r="D55" s="219" t="s">
        <v>198</v>
      </c>
      <c r="E55" s="152">
        <v>55</v>
      </c>
      <c r="F55" s="152"/>
      <c r="G55" s="228">
        <v>75</v>
      </c>
      <c r="H55" s="229"/>
      <c r="I55" s="152"/>
    </row>
    <row r="56" spans="1:9" x14ac:dyDescent="0.25">
      <c r="A56" s="152">
        <v>12</v>
      </c>
      <c r="B56" s="152">
        <v>55</v>
      </c>
      <c r="C56" s="152" t="s">
        <v>197</v>
      </c>
      <c r="D56" s="219" t="s">
        <v>198</v>
      </c>
      <c r="E56" s="152"/>
      <c r="F56" s="152"/>
      <c r="G56" s="228"/>
      <c r="H56" s="229"/>
      <c r="I56" s="152"/>
    </row>
    <row r="57" spans="1:9" x14ac:dyDescent="0.25">
      <c r="A57" s="152">
        <v>12</v>
      </c>
      <c r="B57" s="152">
        <v>60</v>
      </c>
      <c r="C57" s="152" t="s">
        <v>197</v>
      </c>
      <c r="D57" s="219" t="s">
        <v>198</v>
      </c>
      <c r="E57" s="152">
        <v>60</v>
      </c>
      <c r="F57" s="152"/>
      <c r="G57" s="228">
        <v>75</v>
      </c>
      <c r="H57" s="229"/>
      <c r="I57" s="152"/>
    </row>
    <row r="58" spans="1:9" x14ac:dyDescent="0.25">
      <c r="A58" s="152">
        <v>12</v>
      </c>
      <c r="B58" s="152">
        <v>65</v>
      </c>
      <c r="C58" s="152" t="s">
        <v>197</v>
      </c>
      <c r="D58" s="219" t="s">
        <v>198</v>
      </c>
      <c r="E58" s="152">
        <v>70</v>
      </c>
      <c r="F58" s="152"/>
      <c r="G58" s="228">
        <v>75</v>
      </c>
      <c r="H58" s="229"/>
      <c r="I58" s="152"/>
    </row>
    <row r="59" spans="1:9" x14ac:dyDescent="0.25">
      <c r="A59" s="152">
        <v>12</v>
      </c>
      <c r="B59" s="152">
        <v>70</v>
      </c>
      <c r="C59" s="152" t="s">
        <v>197</v>
      </c>
      <c r="D59" s="219" t="s">
        <v>198</v>
      </c>
      <c r="E59" s="152"/>
      <c r="F59" s="152"/>
      <c r="G59" s="228"/>
      <c r="H59" s="229"/>
      <c r="I59" s="152"/>
    </row>
    <row r="60" spans="1:9" x14ac:dyDescent="0.25">
      <c r="A60" s="152">
        <v>12</v>
      </c>
      <c r="B60" s="152">
        <v>75</v>
      </c>
      <c r="C60" s="152" t="s">
        <v>197</v>
      </c>
      <c r="D60" s="219" t="s">
        <v>198</v>
      </c>
      <c r="E60" s="152"/>
      <c r="F60" s="152"/>
      <c r="G60" s="228"/>
      <c r="H60" s="229"/>
      <c r="I60" s="152"/>
    </row>
    <row r="61" spans="1:9" x14ac:dyDescent="0.25">
      <c r="A61" s="152">
        <v>12</v>
      </c>
      <c r="B61" s="152">
        <v>80</v>
      </c>
      <c r="C61" s="152" t="s">
        <v>197</v>
      </c>
      <c r="D61" s="219" t="s">
        <v>198</v>
      </c>
      <c r="E61" s="152"/>
      <c r="F61" s="152"/>
      <c r="G61" s="228"/>
      <c r="H61" s="229"/>
      <c r="I61" s="152"/>
    </row>
    <row r="62" spans="1:9" x14ac:dyDescent="0.25">
      <c r="A62" s="152">
        <v>12</v>
      </c>
      <c r="B62" s="152">
        <v>85</v>
      </c>
      <c r="C62" s="152" t="s">
        <v>197</v>
      </c>
      <c r="D62" s="219" t="s">
        <v>198</v>
      </c>
      <c r="E62" s="152"/>
      <c r="F62" s="152"/>
      <c r="G62" s="228"/>
      <c r="H62" s="229"/>
      <c r="I62" s="152"/>
    </row>
    <row r="63" spans="1:9" x14ac:dyDescent="0.25">
      <c r="A63" s="152">
        <v>12</v>
      </c>
      <c r="B63" s="152">
        <v>90</v>
      </c>
      <c r="C63" s="152" t="s">
        <v>197</v>
      </c>
      <c r="D63" s="219" t="s">
        <v>198</v>
      </c>
      <c r="E63" s="152">
        <v>117</v>
      </c>
      <c r="F63" s="152"/>
      <c r="G63" s="228">
        <v>75</v>
      </c>
      <c r="H63" s="229"/>
      <c r="I63" s="152"/>
    </row>
    <row r="64" spans="1:9" x14ac:dyDescent="0.25">
      <c r="A64" s="152">
        <v>12</v>
      </c>
      <c r="B64" s="152">
        <v>95</v>
      </c>
      <c r="C64" s="152" t="s">
        <v>197</v>
      </c>
      <c r="D64" s="219" t="s">
        <v>198</v>
      </c>
      <c r="E64" s="152"/>
      <c r="F64" s="152"/>
      <c r="G64" s="228"/>
      <c r="H64" s="229"/>
      <c r="I64" s="152"/>
    </row>
    <row r="65" spans="1:9" x14ac:dyDescent="0.25">
      <c r="A65" s="152">
        <v>12</v>
      </c>
      <c r="B65" s="152">
        <v>100</v>
      </c>
      <c r="C65" s="152" t="s">
        <v>197</v>
      </c>
      <c r="D65" s="219" t="s">
        <v>198</v>
      </c>
      <c r="E65" s="152">
        <v>50</v>
      </c>
      <c r="F65" s="152"/>
      <c r="G65" s="228">
        <v>75</v>
      </c>
      <c r="H65" s="229"/>
      <c r="I65" s="152"/>
    </row>
    <row r="66" spans="1:9" x14ac:dyDescent="0.25">
      <c r="A66" s="152">
        <v>12</v>
      </c>
      <c r="B66" s="152">
        <v>110</v>
      </c>
      <c r="C66" s="152" t="s">
        <v>197</v>
      </c>
      <c r="D66" s="219" t="s">
        <v>198</v>
      </c>
      <c r="E66" s="152"/>
      <c r="F66" s="152"/>
      <c r="G66" s="228"/>
      <c r="H66" s="229"/>
      <c r="I66" s="152"/>
    </row>
    <row r="67" spans="1:9" x14ac:dyDescent="0.25">
      <c r="A67" s="152">
        <v>12</v>
      </c>
      <c r="B67" s="152">
        <v>120</v>
      </c>
      <c r="C67" s="152" t="s">
        <v>197</v>
      </c>
      <c r="D67" s="219" t="s">
        <v>198</v>
      </c>
      <c r="E67" s="152"/>
      <c r="F67" s="152"/>
      <c r="G67" s="228"/>
      <c r="H67" s="229"/>
      <c r="I67" s="152"/>
    </row>
    <row r="68" spans="1:9" x14ac:dyDescent="0.25">
      <c r="A68" s="152">
        <v>12</v>
      </c>
      <c r="B68" s="152">
        <v>130</v>
      </c>
      <c r="C68" s="152" t="s">
        <v>197</v>
      </c>
      <c r="D68" s="219" t="s">
        <v>198</v>
      </c>
      <c r="E68" s="152"/>
      <c r="F68" s="152"/>
      <c r="G68" s="228"/>
      <c r="H68" s="229"/>
      <c r="I68" s="152"/>
    </row>
    <row r="69" spans="1:9" x14ac:dyDescent="0.25">
      <c r="A69" s="152">
        <v>12</v>
      </c>
      <c r="B69" s="152">
        <v>140</v>
      </c>
      <c r="C69" s="152" t="s">
        <v>197</v>
      </c>
      <c r="D69" s="219" t="s">
        <v>198</v>
      </c>
      <c r="E69" s="152"/>
      <c r="F69" s="152"/>
      <c r="G69" s="228"/>
      <c r="H69" s="229"/>
      <c r="I69" s="152"/>
    </row>
    <row r="70" spans="1:9" x14ac:dyDescent="0.25">
      <c r="A70" s="152">
        <v>12</v>
      </c>
      <c r="B70" s="152">
        <v>150</v>
      </c>
      <c r="C70" s="152" t="s">
        <v>197</v>
      </c>
      <c r="D70" s="219" t="s">
        <v>198</v>
      </c>
      <c r="E70" s="152">
        <v>60</v>
      </c>
      <c r="F70" s="152"/>
      <c r="G70" s="228">
        <v>75</v>
      </c>
      <c r="H70" s="229"/>
      <c r="I70" s="152"/>
    </row>
    <row r="71" spans="1:9" x14ac:dyDescent="0.25">
      <c r="A71" s="152">
        <v>14</v>
      </c>
      <c r="B71" s="152">
        <v>30</v>
      </c>
      <c r="C71" s="152" t="s">
        <v>197</v>
      </c>
      <c r="D71" s="219" t="s">
        <v>198</v>
      </c>
      <c r="E71" s="152"/>
      <c r="F71" s="152"/>
      <c r="G71" s="228"/>
      <c r="H71" s="229"/>
      <c r="I71" s="152"/>
    </row>
    <row r="72" spans="1:9" x14ac:dyDescent="0.25">
      <c r="A72" s="152">
        <v>14</v>
      </c>
      <c r="B72" s="152">
        <v>35</v>
      </c>
      <c r="C72" s="152" t="s">
        <v>197</v>
      </c>
      <c r="D72" s="219" t="s">
        <v>198</v>
      </c>
      <c r="E72" s="152"/>
      <c r="F72" s="152"/>
      <c r="G72" s="228"/>
      <c r="H72" s="229"/>
      <c r="I72" s="152"/>
    </row>
    <row r="73" spans="1:9" x14ac:dyDescent="0.25">
      <c r="A73" s="152">
        <v>14</v>
      </c>
      <c r="B73" s="152">
        <v>40</v>
      </c>
      <c r="C73" s="152" t="s">
        <v>197</v>
      </c>
      <c r="D73" s="219" t="s">
        <v>198</v>
      </c>
      <c r="E73" s="152"/>
      <c r="F73" s="152"/>
      <c r="G73" s="228"/>
      <c r="H73" s="229"/>
      <c r="I73" s="152"/>
    </row>
    <row r="74" spans="1:9" x14ac:dyDescent="0.25">
      <c r="A74" s="152">
        <v>14</v>
      </c>
      <c r="B74" s="152">
        <v>45</v>
      </c>
      <c r="C74" s="152" t="s">
        <v>197</v>
      </c>
      <c r="D74" s="219" t="s">
        <v>198</v>
      </c>
      <c r="E74" s="152"/>
      <c r="F74" s="152"/>
      <c r="G74" s="228"/>
      <c r="H74" s="229"/>
      <c r="I74" s="152"/>
    </row>
    <row r="75" spans="1:9" x14ac:dyDescent="0.25">
      <c r="A75" s="152">
        <v>14</v>
      </c>
      <c r="B75" s="152">
        <v>50</v>
      </c>
      <c r="C75" s="152" t="s">
        <v>197</v>
      </c>
      <c r="D75" s="219" t="s">
        <v>198</v>
      </c>
      <c r="E75" s="152"/>
      <c r="F75" s="152"/>
      <c r="G75" s="228"/>
      <c r="H75" s="229"/>
      <c r="I75" s="152"/>
    </row>
    <row r="76" spans="1:9" x14ac:dyDescent="0.25">
      <c r="A76" s="152">
        <v>14</v>
      </c>
      <c r="B76" s="152">
        <v>55</v>
      </c>
      <c r="C76" s="152" t="s">
        <v>197</v>
      </c>
      <c r="D76" s="219" t="s">
        <v>198</v>
      </c>
      <c r="E76" s="152"/>
      <c r="F76" s="152"/>
      <c r="G76" s="228"/>
      <c r="H76" s="229"/>
      <c r="I76" s="152"/>
    </row>
    <row r="77" spans="1:9" x14ac:dyDescent="0.25">
      <c r="A77" s="152">
        <v>14</v>
      </c>
      <c r="B77" s="152">
        <v>60</v>
      </c>
      <c r="C77" s="152" t="s">
        <v>197</v>
      </c>
      <c r="D77" s="219" t="s">
        <v>198</v>
      </c>
      <c r="E77" s="152"/>
      <c r="F77" s="152"/>
      <c r="G77" s="228"/>
      <c r="H77" s="229"/>
      <c r="I77" s="152"/>
    </row>
    <row r="78" spans="1:9" x14ac:dyDescent="0.25">
      <c r="A78" s="152">
        <v>14</v>
      </c>
      <c r="B78" s="152">
        <v>65</v>
      </c>
      <c r="C78" s="152" t="s">
        <v>197</v>
      </c>
      <c r="D78" s="219" t="s">
        <v>198</v>
      </c>
      <c r="E78" s="152"/>
      <c r="F78" s="152"/>
      <c r="G78" s="228"/>
      <c r="H78" s="229"/>
      <c r="I78" s="152"/>
    </row>
    <row r="79" spans="1:9" x14ac:dyDescent="0.25">
      <c r="A79" s="152">
        <v>14</v>
      </c>
      <c r="B79" s="152">
        <v>70</v>
      </c>
      <c r="C79" s="152" t="s">
        <v>197</v>
      </c>
      <c r="D79" s="219" t="s">
        <v>198</v>
      </c>
      <c r="E79" s="152"/>
      <c r="F79" s="152"/>
      <c r="G79" s="228"/>
      <c r="H79" s="229"/>
      <c r="I79" s="152"/>
    </row>
    <row r="80" spans="1:9" x14ac:dyDescent="0.25">
      <c r="A80" s="152">
        <v>14</v>
      </c>
      <c r="B80" s="152">
        <v>75</v>
      </c>
      <c r="C80" s="152" t="s">
        <v>197</v>
      </c>
      <c r="D80" s="219" t="s">
        <v>198</v>
      </c>
      <c r="E80" s="152"/>
      <c r="F80" s="152"/>
      <c r="G80" s="228"/>
      <c r="H80" s="229"/>
      <c r="I80" s="152"/>
    </row>
    <row r="81" spans="1:9" x14ac:dyDescent="0.25">
      <c r="A81" s="152">
        <v>14</v>
      </c>
      <c r="B81" s="152">
        <v>80</v>
      </c>
      <c r="C81" s="152" t="s">
        <v>197</v>
      </c>
      <c r="D81" s="219" t="s">
        <v>198</v>
      </c>
      <c r="E81" s="152"/>
      <c r="F81" s="152"/>
      <c r="G81" s="228"/>
      <c r="H81" s="229"/>
      <c r="I81" s="152"/>
    </row>
    <row r="82" spans="1:9" x14ac:dyDescent="0.25">
      <c r="A82" s="152">
        <v>14</v>
      </c>
      <c r="B82" s="152">
        <v>85</v>
      </c>
      <c r="C82" s="152" t="s">
        <v>197</v>
      </c>
      <c r="D82" s="219" t="s">
        <v>198</v>
      </c>
      <c r="E82" s="152"/>
      <c r="F82" s="152"/>
      <c r="G82" s="228"/>
      <c r="H82" s="229"/>
      <c r="I82" s="152"/>
    </row>
    <row r="83" spans="1:9" x14ac:dyDescent="0.25">
      <c r="A83" s="152">
        <v>14</v>
      </c>
      <c r="B83" s="152">
        <v>90</v>
      </c>
      <c r="C83" s="152" t="s">
        <v>197</v>
      </c>
      <c r="D83" s="219" t="s">
        <v>198</v>
      </c>
      <c r="E83" s="152"/>
      <c r="F83" s="152"/>
      <c r="G83" s="228"/>
      <c r="H83" s="229"/>
      <c r="I83" s="152"/>
    </row>
    <row r="84" spans="1:9" x14ac:dyDescent="0.25">
      <c r="A84" s="152">
        <v>14</v>
      </c>
      <c r="B84" s="152">
        <v>95</v>
      </c>
      <c r="C84" s="152" t="s">
        <v>197</v>
      </c>
      <c r="D84" s="219" t="s">
        <v>198</v>
      </c>
      <c r="E84" s="152"/>
      <c r="F84" s="152"/>
      <c r="G84" s="228"/>
      <c r="H84" s="229"/>
      <c r="I84" s="152"/>
    </row>
    <row r="85" spans="1:9" x14ac:dyDescent="0.25">
      <c r="A85" s="152">
        <v>14</v>
      </c>
      <c r="B85" s="152">
        <v>100</v>
      </c>
      <c r="C85" s="152" t="s">
        <v>197</v>
      </c>
      <c r="D85" s="219" t="s">
        <v>198</v>
      </c>
      <c r="E85" s="152"/>
      <c r="F85" s="152"/>
      <c r="G85" s="228"/>
      <c r="H85" s="229"/>
      <c r="I85" s="152"/>
    </row>
    <row r="86" spans="1:9" x14ac:dyDescent="0.25">
      <c r="A86" s="152">
        <v>14</v>
      </c>
      <c r="B86" s="152">
        <v>110</v>
      </c>
      <c r="C86" s="152" t="s">
        <v>197</v>
      </c>
      <c r="D86" s="219" t="s">
        <v>198</v>
      </c>
      <c r="E86" s="152"/>
      <c r="F86" s="152"/>
      <c r="G86" s="228"/>
      <c r="H86" s="229"/>
      <c r="I86" s="152"/>
    </row>
    <row r="87" spans="1:9" x14ac:dyDescent="0.25">
      <c r="A87" s="152">
        <v>14</v>
      </c>
      <c r="B87" s="152">
        <v>120</v>
      </c>
      <c r="C87" s="152" t="s">
        <v>197</v>
      </c>
      <c r="D87" s="219" t="s">
        <v>198</v>
      </c>
      <c r="E87" s="152"/>
      <c r="F87" s="152"/>
      <c r="G87" s="228"/>
      <c r="H87" s="229"/>
      <c r="I87" s="152"/>
    </row>
    <row r="88" spans="1:9" x14ac:dyDescent="0.25">
      <c r="A88" s="152">
        <v>16</v>
      </c>
      <c r="B88" s="152">
        <v>30</v>
      </c>
      <c r="C88" s="152" t="s">
        <v>197</v>
      </c>
      <c r="D88" s="219" t="s">
        <v>198</v>
      </c>
      <c r="E88" s="152"/>
      <c r="F88" s="152"/>
      <c r="G88" s="228"/>
      <c r="H88" s="229"/>
      <c r="I88" s="152"/>
    </row>
    <row r="89" spans="1:9" x14ac:dyDescent="0.25">
      <c r="A89" s="152">
        <v>16</v>
      </c>
      <c r="B89" s="152">
        <v>35</v>
      </c>
      <c r="C89" s="152" t="s">
        <v>197</v>
      </c>
      <c r="D89" s="219" t="s">
        <v>198</v>
      </c>
      <c r="E89" s="152"/>
      <c r="F89" s="152"/>
      <c r="G89" s="228"/>
      <c r="H89" s="229"/>
      <c r="I89" s="152"/>
    </row>
    <row r="90" spans="1:9" x14ac:dyDescent="0.25">
      <c r="A90" s="152">
        <v>16</v>
      </c>
      <c r="B90" s="152">
        <v>40</v>
      </c>
      <c r="C90" s="152" t="s">
        <v>197</v>
      </c>
      <c r="D90" s="219" t="s">
        <v>198</v>
      </c>
      <c r="E90" s="152"/>
      <c r="F90" s="152"/>
      <c r="G90" s="228"/>
      <c r="H90" s="229"/>
      <c r="I90" s="152"/>
    </row>
    <row r="91" spans="1:9" x14ac:dyDescent="0.25">
      <c r="A91" s="152">
        <v>16</v>
      </c>
      <c r="B91" s="152">
        <v>40</v>
      </c>
      <c r="C91" s="152" t="s">
        <v>201</v>
      </c>
      <c r="D91" s="219" t="s">
        <v>202</v>
      </c>
      <c r="E91" s="152"/>
      <c r="F91" s="152"/>
      <c r="G91" s="228"/>
      <c r="H91" s="229">
        <v>0.111</v>
      </c>
      <c r="I91" s="152"/>
    </row>
    <row r="92" spans="1:9" x14ac:dyDescent="0.25">
      <c r="A92" s="152">
        <v>16</v>
      </c>
      <c r="B92" s="152">
        <v>45</v>
      </c>
      <c r="C92" s="152" t="s">
        <v>197</v>
      </c>
      <c r="D92" s="219" t="s">
        <v>198</v>
      </c>
      <c r="E92" s="152"/>
      <c r="F92" s="152"/>
      <c r="G92" s="228"/>
      <c r="H92" s="229"/>
      <c r="I92" s="152"/>
    </row>
    <row r="93" spans="1:9" x14ac:dyDescent="0.25">
      <c r="A93" s="152">
        <v>16</v>
      </c>
      <c r="B93" s="152">
        <v>45</v>
      </c>
      <c r="C93" s="152" t="s">
        <v>201</v>
      </c>
      <c r="D93" s="219" t="s">
        <v>202</v>
      </c>
      <c r="E93" s="152"/>
      <c r="F93" s="152"/>
      <c r="G93" s="228"/>
      <c r="H93" s="229">
        <v>0.11799999999999999</v>
      </c>
      <c r="I93" s="152"/>
    </row>
    <row r="94" spans="1:9" x14ac:dyDescent="0.25">
      <c r="A94" s="152">
        <v>16</v>
      </c>
      <c r="B94" s="152">
        <v>50</v>
      </c>
      <c r="C94" s="152" t="s">
        <v>197</v>
      </c>
      <c r="D94" s="219" t="s">
        <v>198</v>
      </c>
      <c r="E94" s="152"/>
      <c r="F94" s="152"/>
      <c r="G94" s="228"/>
      <c r="H94" s="229"/>
      <c r="I94" s="152"/>
    </row>
    <row r="95" spans="1:9" x14ac:dyDescent="0.25">
      <c r="A95" s="152">
        <v>16</v>
      </c>
      <c r="B95" s="152">
        <v>50</v>
      </c>
      <c r="C95" s="152" t="s">
        <v>201</v>
      </c>
      <c r="D95" s="219" t="s">
        <v>202</v>
      </c>
      <c r="E95" s="152"/>
      <c r="F95" s="152"/>
      <c r="G95" s="228"/>
      <c r="H95" s="229">
        <v>0.126</v>
      </c>
      <c r="I95" s="152"/>
    </row>
    <row r="96" spans="1:9" x14ac:dyDescent="0.25">
      <c r="A96" s="152">
        <v>16</v>
      </c>
      <c r="B96" s="152">
        <v>55</v>
      </c>
      <c r="C96" s="152" t="s">
        <v>197</v>
      </c>
      <c r="D96" s="219" t="s">
        <v>198</v>
      </c>
      <c r="E96" s="152"/>
      <c r="F96" s="152"/>
      <c r="G96" s="228"/>
      <c r="H96" s="229"/>
      <c r="I96" s="152"/>
    </row>
    <row r="97" spans="1:9" x14ac:dyDescent="0.25">
      <c r="A97" s="152">
        <v>16</v>
      </c>
      <c r="B97" s="152">
        <v>55</v>
      </c>
      <c r="C97" s="152" t="s">
        <v>201</v>
      </c>
      <c r="D97" s="219" t="s">
        <v>202</v>
      </c>
      <c r="E97" s="152"/>
      <c r="F97" s="152"/>
      <c r="G97" s="228"/>
      <c r="H97" s="229">
        <v>0.13400000000000001</v>
      </c>
      <c r="I97" s="152"/>
    </row>
    <row r="98" spans="1:9" x14ac:dyDescent="0.25">
      <c r="A98" s="152">
        <v>16</v>
      </c>
      <c r="B98" s="152">
        <v>60</v>
      </c>
      <c r="C98" s="152" t="s">
        <v>197</v>
      </c>
      <c r="D98" s="219" t="s">
        <v>198</v>
      </c>
      <c r="E98" s="152">
        <v>100</v>
      </c>
      <c r="F98" s="152"/>
      <c r="G98" s="228">
        <v>75</v>
      </c>
      <c r="H98" s="229"/>
      <c r="I98" s="152"/>
    </row>
    <row r="99" spans="1:9" x14ac:dyDescent="0.25">
      <c r="A99" s="152">
        <v>16</v>
      </c>
      <c r="B99" s="152">
        <v>60</v>
      </c>
      <c r="C99" s="152" t="s">
        <v>201</v>
      </c>
      <c r="D99" s="219" t="s">
        <v>202</v>
      </c>
      <c r="E99" s="152"/>
      <c r="F99" s="152"/>
      <c r="G99" s="228"/>
      <c r="H99" s="229">
        <v>0.14099999999999999</v>
      </c>
      <c r="I99" s="152"/>
    </row>
    <row r="100" spans="1:9" x14ac:dyDescent="0.25">
      <c r="A100" s="152">
        <v>16</v>
      </c>
      <c r="B100" s="152">
        <v>65</v>
      </c>
      <c r="C100" s="152" t="s">
        <v>197</v>
      </c>
      <c r="D100" s="219" t="s">
        <v>198</v>
      </c>
      <c r="E100" s="152"/>
      <c r="F100" s="152"/>
      <c r="G100" s="228"/>
      <c r="H100" s="229"/>
      <c r="I100" s="152"/>
    </row>
    <row r="101" spans="1:9" x14ac:dyDescent="0.25">
      <c r="A101" s="152">
        <v>16</v>
      </c>
      <c r="B101" s="152">
        <v>65</v>
      </c>
      <c r="C101" s="152" t="s">
        <v>201</v>
      </c>
      <c r="D101" s="219" t="s">
        <v>202</v>
      </c>
      <c r="E101" s="152"/>
      <c r="F101" s="152"/>
      <c r="G101" s="228"/>
      <c r="H101" s="229">
        <v>0.14899999999999999</v>
      </c>
      <c r="I101" s="152"/>
    </row>
    <row r="102" spans="1:9" x14ac:dyDescent="0.25">
      <c r="A102" s="152">
        <v>16</v>
      </c>
      <c r="B102" s="152">
        <v>70</v>
      </c>
      <c r="C102" s="152" t="s">
        <v>197</v>
      </c>
      <c r="D102" s="219" t="s">
        <v>198</v>
      </c>
      <c r="E102" s="152"/>
      <c r="F102" s="152"/>
      <c r="G102" s="228"/>
      <c r="H102" s="229"/>
      <c r="I102" s="152"/>
    </row>
    <row r="103" spans="1:9" x14ac:dyDescent="0.25">
      <c r="A103" s="152">
        <v>16</v>
      </c>
      <c r="B103" s="152">
        <v>70</v>
      </c>
      <c r="C103" s="152" t="s">
        <v>201</v>
      </c>
      <c r="D103" s="219" t="s">
        <v>202</v>
      </c>
      <c r="E103" s="152"/>
      <c r="F103" s="152"/>
      <c r="G103" s="228"/>
      <c r="H103" s="229">
        <v>0.157</v>
      </c>
      <c r="I103" s="152"/>
    </row>
    <row r="104" spans="1:9" x14ac:dyDescent="0.25">
      <c r="A104" s="152">
        <v>16</v>
      </c>
      <c r="B104" s="152">
        <v>75</v>
      </c>
      <c r="C104" s="152" t="s">
        <v>197</v>
      </c>
      <c r="D104" s="219" t="s">
        <v>198</v>
      </c>
      <c r="E104" s="152"/>
      <c r="F104" s="152"/>
      <c r="G104" s="228"/>
      <c r="H104" s="229"/>
      <c r="I104" s="152"/>
    </row>
    <row r="105" spans="1:9" x14ac:dyDescent="0.25">
      <c r="A105" s="152">
        <v>16</v>
      </c>
      <c r="B105" s="152">
        <v>75</v>
      </c>
      <c r="C105" s="152" t="s">
        <v>201</v>
      </c>
      <c r="D105" s="219" t="s">
        <v>202</v>
      </c>
      <c r="E105" s="152"/>
      <c r="F105" s="152"/>
      <c r="G105" s="228"/>
      <c r="H105" s="229">
        <v>0.16400000000000001</v>
      </c>
      <c r="I105" s="152"/>
    </row>
    <row r="106" spans="1:9" x14ac:dyDescent="0.25">
      <c r="A106" s="152">
        <v>16</v>
      </c>
      <c r="B106" s="152">
        <v>80</v>
      </c>
      <c r="C106" s="152" t="s">
        <v>197</v>
      </c>
      <c r="D106" s="219" t="s">
        <v>198</v>
      </c>
      <c r="E106" s="152">
        <v>132</v>
      </c>
      <c r="F106" s="152"/>
      <c r="G106" s="228">
        <v>75</v>
      </c>
      <c r="H106" s="229"/>
      <c r="I106" s="152"/>
    </row>
    <row r="107" spans="1:9" x14ac:dyDescent="0.25">
      <c r="A107" s="152">
        <v>16</v>
      </c>
      <c r="B107" s="152">
        <v>80</v>
      </c>
      <c r="C107" s="152" t="s">
        <v>201</v>
      </c>
      <c r="D107" s="219" t="s">
        <v>202</v>
      </c>
      <c r="E107" s="152"/>
      <c r="F107" s="152"/>
      <c r="G107" s="228"/>
      <c r="H107" s="229">
        <v>0.17199999999999999</v>
      </c>
      <c r="I107" s="152"/>
    </row>
    <row r="108" spans="1:9" x14ac:dyDescent="0.25">
      <c r="A108" s="152">
        <v>16</v>
      </c>
      <c r="B108" s="152">
        <v>85</v>
      </c>
      <c r="C108" s="152" t="s">
        <v>197</v>
      </c>
      <c r="D108" s="219" t="s">
        <v>198</v>
      </c>
      <c r="E108" s="152"/>
      <c r="F108" s="152"/>
      <c r="G108" s="228"/>
      <c r="H108" s="229"/>
      <c r="I108" s="152"/>
    </row>
    <row r="109" spans="1:9" x14ac:dyDescent="0.25">
      <c r="A109" s="152">
        <v>16</v>
      </c>
      <c r="B109" s="152">
        <v>85</v>
      </c>
      <c r="C109" s="152" t="s">
        <v>201</v>
      </c>
      <c r="D109" s="219" t="s">
        <v>202</v>
      </c>
      <c r="E109" s="152"/>
      <c r="F109" s="152"/>
      <c r="G109" s="228"/>
      <c r="H109" s="229">
        <v>0.18</v>
      </c>
      <c r="I109" s="152"/>
    </row>
    <row r="110" spans="1:9" x14ac:dyDescent="0.25">
      <c r="A110" s="152">
        <v>16</v>
      </c>
      <c r="B110" s="152">
        <v>90</v>
      </c>
      <c r="C110" s="152" t="s">
        <v>197</v>
      </c>
      <c r="D110" s="219" t="s">
        <v>198</v>
      </c>
      <c r="E110" s="152">
        <v>164</v>
      </c>
      <c r="F110" s="152"/>
      <c r="G110" s="228">
        <v>75</v>
      </c>
      <c r="H110" s="229"/>
      <c r="I110" s="152"/>
    </row>
    <row r="111" spans="1:9" x14ac:dyDescent="0.25">
      <c r="A111" s="152">
        <v>16</v>
      </c>
      <c r="B111" s="152">
        <v>90</v>
      </c>
      <c r="C111" s="152" t="s">
        <v>201</v>
      </c>
      <c r="D111" s="219" t="s">
        <v>202</v>
      </c>
      <c r="E111" s="152"/>
      <c r="F111" s="152"/>
      <c r="G111" s="228"/>
      <c r="H111" s="229">
        <v>0.188</v>
      </c>
      <c r="I111" s="152"/>
    </row>
    <row r="112" spans="1:9" x14ac:dyDescent="0.25">
      <c r="A112" s="152">
        <v>16</v>
      </c>
      <c r="B112" s="152">
        <v>95</v>
      </c>
      <c r="C112" s="152" t="s">
        <v>197</v>
      </c>
      <c r="D112" s="219" t="s">
        <v>198</v>
      </c>
      <c r="E112" s="152"/>
      <c r="F112" s="152"/>
      <c r="G112" s="228"/>
      <c r="H112" s="229"/>
      <c r="I112" s="152"/>
    </row>
    <row r="113" spans="1:9" x14ac:dyDescent="0.25">
      <c r="A113" s="152">
        <v>16</v>
      </c>
      <c r="B113" s="152">
        <v>95</v>
      </c>
      <c r="C113" s="152" t="s">
        <v>201</v>
      </c>
      <c r="D113" s="219" t="s">
        <v>202</v>
      </c>
      <c r="E113" s="152"/>
      <c r="F113" s="152"/>
      <c r="G113" s="228"/>
      <c r="H113" s="229">
        <v>0.19500000000000001</v>
      </c>
      <c r="I113" s="152"/>
    </row>
    <row r="114" spans="1:9" x14ac:dyDescent="0.25">
      <c r="A114" s="152">
        <v>16</v>
      </c>
      <c r="B114" s="152">
        <v>100</v>
      </c>
      <c r="C114" s="152" t="s">
        <v>197</v>
      </c>
      <c r="D114" s="219" t="s">
        <v>198</v>
      </c>
      <c r="E114" s="152"/>
      <c r="F114" s="152"/>
      <c r="G114" s="228"/>
      <c r="H114" s="229"/>
      <c r="I114" s="152"/>
    </row>
    <row r="115" spans="1:9" x14ac:dyDescent="0.25">
      <c r="A115" s="152">
        <v>16</v>
      </c>
      <c r="B115" s="152">
        <v>100</v>
      </c>
      <c r="C115" s="152" t="s">
        <v>201</v>
      </c>
      <c r="D115" s="219" t="s">
        <v>202</v>
      </c>
      <c r="E115" s="152"/>
      <c r="F115" s="152"/>
      <c r="G115" s="228"/>
      <c r="H115" s="229">
        <v>0.20300000000000001</v>
      </c>
      <c r="I115" s="152"/>
    </row>
    <row r="116" spans="1:9" x14ac:dyDescent="0.25">
      <c r="A116" s="152">
        <v>16</v>
      </c>
      <c r="B116" s="152">
        <v>105</v>
      </c>
      <c r="C116" s="152" t="s">
        <v>201</v>
      </c>
      <c r="D116" s="219" t="s">
        <v>202</v>
      </c>
      <c r="E116" s="152"/>
      <c r="F116" s="152"/>
      <c r="G116" s="228"/>
      <c r="H116" s="229">
        <v>0.21</v>
      </c>
      <c r="I116" s="152"/>
    </row>
    <row r="117" spans="1:9" x14ac:dyDescent="0.25">
      <c r="A117" s="152">
        <v>16</v>
      </c>
      <c r="B117" s="152">
        <v>110</v>
      </c>
      <c r="C117" s="152" t="s">
        <v>197</v>
      </c>
      <c r="D117" s="219" t="s">
        <v>198</v>
      </c>
      <c r="E117" s="152"/>
      <c r="F117" s="152"/>
      <c r="G117" s="228"/>
      <c r="H117" s="229"/>
      <c r="I117" s="152"/>
    </row>
    <row r="118" spans="1:9" x14ac:dyDescent="0.25">
      <c r="A118" s="152">
        <v>16</v>
      </c>
      <c r="B118" s="152">
        <v>110</v>
      </c>
      <c r="C118" s="152" t="s">
        <v>201</v>
      </c>
      <c r="D118" s="219" t="s">
        <v>202</v>
      </c>
      <c r="E118" s="152"/>
      <c r="F118" s="152"/>
      <c r="G118" s="228"/>
      <c r="H118" s="229">
        <v>0.218</v>
      </c>
      <c r="I118" s="152"/>
    </row>
    <row r="119" spans="1:9" x14ac:dyDescent="0.25">
      <c r="A119" s="152">
        <v>16</v>
      </c>
      <c r="B119" s="152">
        <v>115</v>
      </c>
      <c r="C119" s="152" t="s">
        <v>201</v>
      </c>
      <c r="D119" s="219" t="s">
        <v>202</v>
      </c>
      <c r="E119" s="152"/>
      <c r="F119" s="152"/>
      <c r="G119" s="228"/>
      <c r="H119" s="229">
        <v>0.22600000000000001</v>
      </c>
      <c r="I119" s="152"/>
    </row>
    <row r="120" spans="1:9" x14ac:dyDescent="0.25">
      <c r="A120" s="152">
        <v>16</v>
      </c>
      <c r="B120" s="152">
        <v>120</v>
      </c>
      <c r="C120" s="152" t="s">
        <v>197</v>
      </c>
      <c r="D120" s="219" t="s">
        <v>198</v>
      </c>
      <c r="E120" s="152"/>
      <c r="F120" s="152"/>
      <c r="G120" s="228"/>
      <c r="H120" s="229"/>
      <c r="I120" s="152"/>
    </row>
    <row r="121" spans="1:9" x14ac:dyDescent="0.25">
      <c r="A121" s="152">
        <v>16</v>
      </c>
      <c r="B121" s="152">
        <v>120</v>
      </c>
      <c r="C121" s="152" t="s">
        <v>201</v>
      </c>
      <c r="D121" s="219" t="s">
        <v>202</v>
      </c>
      <c r="E121" s="152"/>
      <c r="F121" s="152"/>
      <c r="G121" s="228"/>
      <c r="H121" s="229">
        <v>0.23300000000000001</v>
      </c>
      <c r="I121" s="152"/>
    </row>
    <row r="122" spans="1:9" x14ac:dyDescent="0.25">
      <c r="A122" s="152">
        <v>16</v>
      </c>
      <c r="B122" s="152">
        <v>125</v>
      </c>
      <c r="C122" s="152" t="s">
        <v>201</v>
      </c>
      <c r="D122" s="219" t="s">
        <v>202</v>
      </c>
      <c r="E122" s="152"/>
      <c r="F122" s="152"/>
      <c r="G122" s="228"/>
      <c r="H122" s="229">
        <v>0.24099999999999999</v>
      </c>
      <c r="I122" s="152"/>
    </row>
    <row r="123" spans="1:9" x14ac:dyDescent="0.25">
      <c r="A123" s="152">
        <v>16</v>
      </c>
      <c r="B123" s="152">
        <v>130</v>
      </c>
      <c r="C123" s="152" t="s">
        <v>197</v>
      </c>
      <c r="D123" s="219" t="s">
        <v>198</v>
      </c>
      <c r="E123" s="152"/>
      <c r="F123" s="152"/>
      <c r="G123" s="228"/>
      <c r="H123" s="229"/>
      <c r="I123" s="152"/>
    </row>
    <row r="124" spans="1:9" x14ac:dyDescent="0.25">
      <c r="A124" s="152">
        <v>16</v>
      </c>
      <c r="B124" s="152">
        <v>130</v>
      </c>
      <c r="C124" s="152" t="s">
        <v>201</v>
      </c>
      <c r="D124" s="219" t="s">
        <v>202</v>
      </c>
      <c r="E124" s="152"/>
      <c r="F124" s="152"/>
      <c r="G124" s="228"/>
      <c r="H124" s="229">
        <v>0.249</v>
      </c>
      <c r="I124" s="152"/>
    </row>
    <row r="125" spans="1:9" x14ac:dyDescent="0.25">
      <c r="A125" s="152">
        <v>16</v>
      </c>
      <c r="B125" s="152">
        <v>140</v>
      </c>
      <c r="C125" s="152" t="s">
        <v>197</v>
      </c>
      <c r="D125" s="219" t="s">
        <v>198</v>
      </c>
      <c r="E125" s="152"/>
      <c r="F125" s="152"/>
      <c r="G125" s="228"/>
      <c r="H125" s="229"/>
      <c r="I125" s="152"/>
    </row>
    <row r="126" spans="1:9" x14ac:dyDescent="0.25">
      <c r="A126" s="152">
        <v>16</v>
      </c>
      <c r="B126" s="152">
        <v>140</v>
      </c>
      <c r="C126" s="152" t="s">
        <v>201</v>
      </c>
      <c r="D126" s="219" t="s">
        <v>202</v>
      </c>
      <c r="E126" s="152"/>
      <c r="F126" s="152"/>
      <c r="G126" s="228"/>
      <c r="H126" s="229">
        <v>0.26400000000000001</v>
      </c>
      <c r="I126" s="152"/>
    </row>
    <row r="127" spans="1:9" x14ac:dyDescent="0.25">
      <c r="A127" s="152">
        <v>16</v>
      </c>
      <c r="B127" s="152">
        <v>150</v>
      </c>
      <c r="C127" s="152" t="s">
        <v>197</v>
      </c>
      <c r="D127" s="219" t="s">
        <v>198</v>
      </c>
      <c r="E127" s="152"/>
      <c r="F127" s="152"/>
      <c r="G127" s="228"/>
      <c r="H127" s="229"/>
      <c r="I127" s="152"/>
    </row>
    <row r="128" spans="1:9" x14ac:dyDescent="0.25">
      <c r="A128" s="152">
        <v>16</v>
      </c>
      <c r="B128" s="152">
        <v>150</v>
      </c>
      <c r="C128" s="152" t="s">
        <v>201</v>
      </c>
      <c r="D128" s="219" t="s">
        <v>202</v>
      </c>
      <c r="E128" s="152"/>
      <c r="F128" s="152"/>
      <c r="G128" s="228"/>
      <c r="H128" s="229">
        <v>0.27900000000000003</v>
      </c>
      <c r="I128" s="152"/>
    </row>
    <row r="129" spans="1:9" x14ac:dyDescent="0.25">
      <c r="A129" s="152">
        <v>16</v>
      </c>
      <c r="B129" s="152">
        <v>160</v>
      </c>
      <c r="C129" s="152" t="s">
        <v>197</v>
      </c>
      <c r="D129" s="219" t="s">
        <v>198</v>
      </c>
      <c r="E129" s="152"/>
      <c r="F129" s="152"/>
      <c r="G129" s="228"/>
      <c r="H129" s="229"/>
      <c r="I129" s="152"/>
    </row>
    <row r="130" spans="1:9" x14ac:dyDescent="0.25">
      <c r="A130" s="152">
        <v>16</v>
      </c>
      <c r="B130" s="152">
        <v>160</v>
      </c>
      <c r="C130" s="152"/>
      <c r="D130" s="219" t="s">
        <v>202</v>
      </c>
      <c r="E130" s="152"/>
      <c r="F130" s="152"/>
      <c r="G130" s="228"/>
      <c r="H130" s="229">
        <v>0.29299999999999998</v>
      </c>
      <c r="I130" s="152"/>
    </row>
    <row r="131" spans="1:9" x14ac:dyDescent="0.25">
      <c r="A131" s="152">
        <v>16</v>
      </c>
      <c r="B131" s="152">
        <v>170</v>
      </c>
      <c r="C131" s="152" t="s">
        <v>201</v>
      </c>
      <c r="D131" s="219" t="s">
        <v>202</v>
      </c>
      <c r="E131" s="152"/>
      <c r="F131" s="152"/>
      <c r="G131" s="228"/>
      <c r="H131" s="229">
        <v>0.309</v>
      </c>
      <c r="I131" s="152"/>
    </row>
    <row r="132" spans="1:9" x14ac:dyDescent="0.25">
      <c r="A132" s="152">
        <v>16</v>
      </c>
      <c r="B132" s="152">
        <v>180</v>
      </c>
      <c r="C132" s="152" t="s">
        <v>201</v>
      </c>
      <c r="D132" s="219" t="s">
        <v>202</v>
      </c>
      <c r="E132" s="152"/>
      <c r="F132" s="152"/>
      <c r="G132" s="228"/>
      <c r="H132" s="229">
        <v>0.32400000000000001</v>
      </c>
      <c r="I132" s="152"/>
    </row>
    <row r="133" spans="1:9" x14ac:dyDescent="0.25">
      <c r="A133" s="152">
        <v>16</v>
      </c>
      <c r="B133" s="152">
        <v>190</v>
      </c>
      <c r="C133" s="152" t="s">
        <v>201</v>
      </c>
      <c r="D133" s="219" t="s">
        <v>202</v>
      </c>
      <c r="E133" s="152"/>
      <c r="F133" s="152"/>
      <c r="G133" s="228"/>
      <c r="H133" s="229">
        <v>0.34</v>
      </c>
      <c r="I133" s="152"/>
    </row>
    <row r="134" spans="1:9" x14ac:dyDescent="0.25">
      <c r="A134" s="152">
        <v>16</v>
      </c>
      <c r="B134" s="152">
        <v>200</v>
      </c>
      <c r="C134" s="152" t="s">
        <v>201</v>
      </c>
      <c r="D134" s="219" t="s">
        <v>202</v>
      </c>
      <c r="E134" s="152"/>
      <c r="F134" s="152"/>
      <c r="G134" s="228"/>
      <c r="H134" s="229">
        <v>0.35499999999999998</v>
      </c>
      <c r="I134" s="152"/>
    </row>
    <row r="135" spans="1:9" x14ac:dyDescent="0.25">
      <c r="A135" s="152">
        <v>16</v>
      </c>
      <c r="B135" s="152">
        <v>220</v>
      </c>
      <c r="C135" s="152" t="s">
        <v>201</v>
      </c>
      <c r="D135" s="219" t="s">
        <v>202</v>
      </c>
      <c r="E135" s="152"/>
      <c r="F135" s="152"/>
      <c r="G135" s="228"/>
      <c r="H135" s="229">
        <v>0.38600000000000001</v>
      </c>
      <c r="I135" s="152"/>
    </row>
    <row r="136" spans="1:9" x14ac:dyDescent="0.25">
      <c r="A136" s="152">
        <v>16</v>
      </c>
      <c r="B136" s="152">
        <v>240</v>
      </c>
      <c r="C136" s="152" t="s">
        <v>201</v>
      </c>
      <c r="D136" s="219" t="s">
        <v>202</v>
      </c>
      <c r="E136" s="152"/>
      <c r="F136" s="152"/>
      <c r="G136" s="228"/>
      <c r="H136" s="229">
        <v>0.41599999999999998</v>
      </c>
      <c r="I136" s="152"/>
    </row>
    <row r="137" spans="1:9" x14ac:dyDescent="0.25">
      <c r="A137" s="152">
        <v>16</v>
      </c>
      <c r="B137" s="152">
        <v>260</v>
      </c>
      <c r="C137" s="152" t="s">
        <v>201</v>
      </c>
      <c r="D137" s="219" t="s">
        <v>202</v>
      </c>
      <c r="E137" s="152"/>
      <c r="F137" s="152"/>
      <c r="G137" s="228"/>
      <c r="H137" s="229">
        <v>0.44700000000000001</v>
      </c>
      <c r="I137" s="152"/>
    </row>
    <row r="138" spans="1:9" x14ac:dyDescent="0.25">
      <c r="A138" s="152">
        <v>16</v>
      </c>
      <c r="B138" s="152">
        <v>280</v>
      </c>
      <c r="C138" s="152" t="s">
        <v>201</v>
      </c>
      <c r="D138" s="219" t="s">
        <v>202</v>
      </c>
      <c r="E138" s="152"/>
      <c r="F138" s="152"/>
      <c r="G138" s="228"/>
      <c r="H138" s="229">
        <v>0.47799999999999998</v>
      </c>
      <c r="I138" s="152"/>
    </row>
    <row r="139" spans="1:9" x14ac:dyDescent="0.25">
      <c r="A139" s="152">
        <v>16</v>
      </c>
      <c r="B139" s="152">
        <v>300</v>
      </c>
      <c r="C139" s="152" t="s">
        <v>201</v>
      </c>
      <c r="D139" s="219" t="s">
        <v>202</v>
      </c>
      <c r="E139" s="152"/>
      <c r="F139" s="152"/>
      <c r="G139" s="228"/>
      <c r="H139" s="229">
        <v>0.50900000000000001</v>
      </c>
      <c r="I139" s="152"/>
    </row>
    <row r="140" spans="1:9" x14ac:dyDescent="0.25">
      <c r="A140" s="152">
        <v>18</v>
      </c>
      <c r="B140" s="152">
        <v>50</v>
      </c>
      <c r="C140" s="152" t="s">
        <v>197</v>
      </c>
      <c r="D140" s="219" t="s">
        <v>198</v>
      </c>
      <c r="E140" s="152"/>
      <c r="F140" s="152"/>
      <c r="G140" s="228"/>
      <c r="H140" s="229"/>
      <c r="I140" s="152"/>
    </row>
    <row r="141" spans="1:9" x14ac:dyDescent="0.25">
      <c r="A141" s="152">
        <v>18</v>
      </c>
      <c r="B141" s="152">
        <v>55</v>
      </c>
      <c r="C141" s="152" t="s">
        <v>197</v>
      </c>
      <c r="D141" s="219" t="s">
        <v>198</v>
      </c>
      <c r="E141" s="152"/>
      <c r="F141" s="152"/>
      <c r="G141" s="228"/>
      <c r="H141" s="229"/>
      <c r="I141" s="152"/>
    </row>
    <row r="142" spans="1:9" x14ac:dyDescent="0.25">
      <c r="A142" s="152">
        <v>18</v>
      </c>
      <c r="B142" s="152">
        <v>60</v>
      </c>
      <c r="C142" s="152" t="s">
        <v>197</v>
      </c>
      <c r="D142" s="219" t="s">
        <v>198</v>
      </c>
      <c r="E142" s="152"/>
      <c r="F142" s="152"/>
      <c r="G142" s="228"/>
      <c r="H142" s="229"/>
      <c r="I142" s="152"/>
    </row>
    <row r="143" spans="1:9" x14ac:dyDescent="0.25">
      <c r="A143" s="152">
        <v>18</v>
      </c>
      <c r="B143" s="152">
        <v>65</v>
      </c>
      <c r="C143" s="152" t="s">
        <v>197</v>
      </c>
      <c r="D143" s="219" t="s">
        <v>198</v>
      </c>
      <c r="E143" s="152"/>
      <c r="F143" s="152"/>
      <c r="G143" s="228"/>
      <c r="H143" s="229"/>
      <c r="I143" s="152"/>
    </row>
    <row r="144" spans="1:9" x14ac:dyDescent="0.25">
      <c r="A144" s="152">
        <v>18</v>
      </c>
      <c r="B144" s="152">
        <v>70</v>
      </c>
      <c r="C144" s="152" t="s">
        <v>197</v>
      </c>
      <c r="D144" s="219" t="s">
        <v>198</v>
      </c>
      <c r="E144" s="152"/>
      <c r="F144" s="152"/>
      <c r="G144" s="228"/>
      <c r="H144" s="229"/>
      <c r="I144" s="152"/>
    </row>
    <row r="145" spans="1:9" x14ac:dyDescent="0.25">
      <c r="A145" s="152">
        <v>18</v>
      </c>
      <c r="B145" s="152">
        <v>75</v>
      </c>
      <c r="C145" s="152" t="s">
        <v>197</v>
      </c>
      <c r="D145" s="219" t="s">
        <v>198</v>
      </c>
      <c r="E145" s="152"/>
      <c r="F145" s="152"/>
      <c r="G145" s="228"/>
      <c r="H145" s="229"/>
      <c r="I145" s="152"/>
    </row>
    <row r="146" spans="1:9" x14ac:dyDescent="0.25">
      <c r="A146" s="152">
        <v>18</v>
      </c>
      <c r="B146" s="152">
        <v>80</v>
      </c>
      <c r="C146" s="152" t="s">
        <v>197</v>
      </c>
      <c r="D146" s="219" t="s">
        <v>198</v>
      </c>
      <c r="E146" s="152"/>
      <c r="F146" s="152"/>
      <c r="G146" s="228"/>
      <c r="H146" s="229"/>
      <c r="I146" s="152"/>
    </row>
    <row r="147" spans="1:9" x14ac:dyDescent="0.25">
      <c r="A147" s="152">
        <v>18</v>
      </c>
      <c r="B147" s="152">
        <v>85</v>
      </c>
      <c r="C147" s="152" t="s">
        <v>197</v>
      </c>
      <c r="D147" s="219" t="s">
        <v>198</v>
      </c>
      <c r="E147" s="152"/>
      <c r="F147" s="152"/>
      <c r="G147" s="228"/>
      <c r="H147" s="229"/>
      <c r="I147" s="152"/>
    </row>
    <row r="148" spans="1:9" x14ac:dyDescent="0.25">
      <c r="A148" s="152">
        <v>18</v>
      </c>
      <c r="B148" s="152">
        <v>90</v>
      </c>
      <c r="C148" s="152" t="s">
        <v>197</v>
      </c>
      <c r="D148" s="219" t="s">
        <v>198</v>
      </c>
      <c r="E148" s="152"/>
      <c r="F148" s="152"/>
      <c r="G148" s="228"/>
      <c r="H148" s="229"/>
      <c r="I148" s="152"/>
    </row>
    <row r="149" spans="1:9" x14ac:dyDescent="0.25">
      <c r="A149" s="152">
        <v>18</v>
      </c>
      <c r="B149" s="152">
        <v>95</v>
      </c>
      <c r="C149" s="152" t="s">
        <v>197</v>
      </c>
      <c r="D149" s="219" t="s">
        <v>198</v>
      </c>
      <c r="E149" s="152"/>
      <c r="F149" s="152"/>
      <c r="G149" s="228"/>
      <c r="H149" s="229"/>
      <c r="I149" s="152"/>
    </row>
    <row r="150" spans="1:9" x14ac:dyDescent="0.25">
      <c r="A150" s="152">
        <v>18</v>
      </c>
      <c r="B150" s="152">
        <v>100</v>
      </c>
      <c r="C150" s="152" t="s">
        <v>197</v>
      </c>
      <c r="D150" s="219" t="s">
        <v>198</v>
      </c>
      <c r="E150" s="152">
        <v>51</v>
      </c>
      <c r="F150" s="152"/>
      <c r="G150" s="228">
        <v>75</v>
      </c>
      <c r="H150" s="229"/>
      <c r="I150" s="152"/>
    </row>
    <row r="151" spans="1:9" x14ac:dyDescent="0.25">
      <c r="A151" s="152">
        <v>18</v>
      </c>
      <c r="B151" s="152">
        <v>110</v>
      </c>
      <c r="C151" s="152" t="s">
        <v>197</v>
      </c>
      <c r="D151" s="219" t="s">
        <v>198</v>
      </c>
      <c r="E151" s="152"/>
      <c r="F151" s="152"/>
      <c r="G151" s="228"/>
      <c r="H151" s="229"/>
      <c r="I151" s="152"/>
    </row>
    <row r="152" spans="1:9" x14ac:dyDescent="0.25">
      <c r="A152" s="152">
        <v>18</v>
      </c>
      <c r="B152" s="152">
        <v>120</v>
      </c>
      <c r="C152" s="152" t="s">
        <v>197</v>
      </c>
      <c r="D152" s="219" t="s">
        <v>198</v>
      </c>
      <c r="E152" s="152">
        <v>148</v>
      </c>
      <c r="F152" s="152"/>
      <c r="G152" s="228">
        <v>75</v>
      </c>
      <c r="H152" s="229"/>
      <c r="I152" s="152"/>
    </row>
    <row r="153" spans="1:9" x14ac:dyDescent="0.25">
      <c r="A153" s="152">
        <v>18</v>
      </c>
      <c r="B153" s="152">
        <v>130</v>
      </c>
      <c r="C153" s="152" t="s">
        <v>197</v>
      </c>
      <c r="D153" s="219" t="s">
        <v>198</v>
      </c>
      <c r="E153" s="152"/>
      <c r="F153" s="152"/>
      <c r="G153" s="228"/>
      <c r="H153" s="229"/>
      <c r="I153" s="152"/>
    </row>
    <row r="154" spans="1:9" x14ac:dyDescent="0.25">
      <c r="A154" s="152">
        <v>18</v>
      </c>
      <c r="B154" s="152">
        <v>140</v>
      </c>
      <c r="C154" s="152" t="s">
        <v>197</v>
      </c>
      <c r="D154" s="219" t="s">
        <v>198</v>
      </c>
      <c r="E154" s="152"/>
      <c r="F154" s="152"/>
      <c r="G154" s="228"/>
      <c r="H154" s="229"/>
      <c r="I154" s="152"/>
    </row>
    <row r="155" spans="1:9" x14ac:dyDescent="0.25">
      <c r="A155" s="152">
        <v>18</v>
      </c>
      <c r="B155" s="152">
        <v>150</v>
      </c>
      <c r="C155" s="152" t="s">
        <v>197</v>
      </c>
      <c r="D155" s="219" t="s">
        <v>198</v>
      </c>
      <c r="E155" s="152"/>
      <c r="F155" s="152"/>
      <c r="G155" s="228"/>
      <c r="H155" s="229"/>
      <c r="I155" s="152"/>
    </row>
    <row r="156" spans="1:9" x14ac:dyDescent="0.25">
      <c r="A156" s="152">
        <v>20</v>
      </c>
      <c r="B156" s="152">
        <v>50</v>
      </c>
      <c r="C156" s="152" t="s">
        <v>197</v>
      </c>
      <c r="D156" s="219" t="s">
        <v>198</v>
      </c>
      <c r="E156" s="152"/>
      <c r="F156" s="152"/>
      <c r="G156" s="228"/>
      <c r="H156" s="229"/>
      <c r="I156" s="152"/>
    </row>
    <row r="157" spans="1:9" x14ac:dyDescent="0.25">
      <c r="A157" s="152">
        <v>20</v>
      </c>
      <c r="B157" s="152">
        <v>55</v>
      </c>
      <c r="C157" s="152" t="s">
        <v>197</v>
      </c>
      <c r="D157" s="219" t="s">
        <v>198</v>
      </c>
      <c r="E157" s="152"/>
      <c r="F157" s="152"/>
      <c r="G157" s="228"/>
      <c r="H157" s="229"/>
      <c r="I157" s="152"/>
    </row>
    <row r="158" spans="1:9" x14ac:dyDescent="0.25">
      <c r="A158" s="152">
        <v>20</v>
      </c>
      <c r="B158" s="152">
        <v>60</v>
      </c>
      <c r="C158" s="152" t="s">
        <v>197</v>
      </c>
      <c r="D158" s="219" t="s">
        <v>198</v>
      </c>
      <c r="E158" s="152"/>
      <c r="F158" s="152"/>
      <c r="G158" s="228"/>
      <c r="H158" s="229"/>
      <c r="I158" s="152"/>
    </row>
    <row r="159" spans="1:9" x14ac:dyDescent="0.25">
      <c r="A159" s="152">
        <v>20</v>
      </c>
      <c r="B159" s="152">
        <v>65</v>
      </c>
      <c r="C159" s="152" t="s">
        <v>197</v>
      </c>
      <c r="D159" s="219" t="s">
        <v>198</v>
      </c>
      <c r="E159" s="152">
        <v>74</v>
      </c>
      <c r="F159" s="152"/>
      <c r="G159" s="228">
        <v>75</v>
      </c>
      <c r="H159" s="229"/>
      <c r="I159" s="152"/>
    </row>
    <row r="160" spans="1:9" x14ac:dyDescent="0.25">
      <c r="A160" s="152">
        <v>20</v>
      </c>
      <c r="B160" s="152">
        <v>70</v>
      </c>
      <c r="C160" s="152" t="s">
        <v>197</v>
      </c>
      <c r="D160" s="219" t="s">
        <v>198</v>
      </c>
      <c r="E160" s="152"/>
      <c r="F160" s="152"/>
      <c r="G160" s="228"/>
      <c r="H160" s="229"/>
      <c r="I160" s="152"/>
    </row>
    <row r="161" spans="1:9" x14ac:dyDescent="0.25">
      <c r="A161" s="152">
        <v>20</v>
      </c>
      <c r="B161" s="152">
        <v>75</v>
      </c>
      <c r="C161" s="152" t="s">
        <v>197</v>
      </c>
      <c r="D161" s="219" t="s">
        <v>198</v>
      </c>
      <c r="E161" s="152"/>
      <c r="F161" s="152"/>
      <c r="G161" s="228"/>
      <c r="H161" s="229"/>
      <c r="I161" s="152"/>
    </row>
    <row r="162" spans="1:9" x14ac:dyDescent="0.25">
      <c r="A162" s="152">
        <v>20</v>
      </c>
      <c r="B162" s="152">
        <v>80</v>
      </c>
      <c r="C162" s="152" t="s">
        <v>197</v>
      </c>
      <c r="D162" s="219" t="s">
        <v>198</v>
      </c>
      <c r="E162" s="152">
        <v>240</v>
      </c>
      <c r="F162" s="152"/>
      <c r="G162" s="228">
        <v>75</v>
      </c>
      <c r="H162" s="229"/>
      <c r="I162" s="152"/>
    </row>
    <row r="163" spans="1:9" x14ac:dyDescent="0.25">
      <c r="A163" s="152">
        <v>20</v>
      </c>
      <c r="B163" s="152">
        <v>85</v>
      </c>
      <c r="C163" s="152" t="s">
        <v>197</v>
      </c>
      <c r="D163" s="219" t="s">
        <v>198</v>
      </c>
      <c r="E163" s="152"/>
      <c r="F163" s="152"/>
      <c r="G163" s="228"/>
      <c r="H163" s="229"/>
      <c r="I163" s="152"/>
    </row>
    <row r="164" spans="1:9" x14ac:dyDescent="0.25">
      <c r="A164" s="152">
        <v>20</v>
      </c>
      <c r="B164" s="152">
        <v>90</v>
      </c>
      <c r="C164" s="152" t="s">
        <v>197</v>
      </c>
      <c r="D164" s="219" t="s">
        <v>198</v>
      </c>
      <c r="E164" s="152"/>
      <c r="F164" s="152"/>
      <c r="G164" s="228"/>
      <c r="H164" s="229"/>
      <c r="I164" s="152"/>
    </row>
    <row r="165" spans="1:9" x14ac:dyDescent="0.25">
      <c r="A165" s="152">
        <v>20</v>
      </c>
      <c r="B165" s="152">
        <v>95</v>
      </c>
      <c r="C165" s="152" t="s">
        <v>197</v>
      </c>
      <c r="D165" s="219" t="s">
        <v>198</v>
      </c>
      <c r="E165" s="152"/>
      <c r="F165" s="152"/>
      <c r="G165" s="228"/>
      <c r="H165" s="229"/>
      <c r="I165" s="152"/>
    </row>
    <row r="166" spans="1:9" x14ac:dyDescent="0.25">
      <c r="A166" s="152">
        <v>20</v>
      </c>
      <c r="B166" s="152">
        <v>100</v>
      </c>
      <c r="C166" s="152" t="s">
        <v>197</v>
      </c>
      <c r="D166" s="219" t="s">
        <v>198</v>
      </c>
      <c r="E166" s="152"/>
      <c r="F166" s="152"/>
      <c r="G166" s="228"/>
      <c r="H166" s="229"/>
      <c r="I166" s="152"/>
    </row>
    <row r="167" spans="1:9" x14ac:dyDescent="0.25">
      <c r="A167" s="152">
        <v>20</v>
      </c>
      <c r="B167" s="152">
        <v>110</v>
      </c>
      <c r="C167" s="152" t="s">
        <v>197</v>
      </c>
      <c r="D167" s="219" t="s">
        <v>198</v>
      </c>
      <c r="E167" s="152"/>
      <c r="F167" s="152"/>
      <c r="G167" s="228"/>
      <c r="H167" s="229"/>
      <c r="I167" s="152"/>
    </row>
    <row r="168" spans="1:9" x14ac:dyDescent="0.25">
      <c r="A168" s="152">
        <v>20</v>
      </c>
      <c r="B168" s="152">
        <v>120</v>
      </c>
      <c r="C168" s="152" t="s">
        <v>197</v>
      </c>
      <c r="D168" s="219" t="s">
        <v>198</v>
      </c>
      <c r="E168" s="152"/>
      <c r="F168" s="152"/>
      <c r="G168" s="228"/>
      <c r="H168" s="229"/>
      <c r="I168" s="152"/>
    </row>
    <row r="169" spans="1:9" x14ac:dyDescent="0.25">
      <c r="A169" s="152">
        <v>20</v>
      </c>
      <c r="B169" s="152">
        <v>130</v>
      </c>
      <c r="C169" s="152" t="s">
        <v>197</v>
      </c>
      <c r="D169" s="219" t="s">
        <v>198</v>
      </c>
      <c r="E169" s="152"/>
      <c r="F169" s="152"/>
      <c r="G169" s="228"/>
      <c r="H169" s="229"/>
      <c r="I169" s="152"/>
    </row>
    <row r="170" spans="1:9" x14ac:dyDescent="0.25">
      <c r="A170" s="152">
        <v>20</v>
      </c>
      <c r="B170" s="152">
        <v>140</v>
      </c>
      <c r="C170" s="152" t="s">
        <v>197</v>
      </c>
      <c r="D170" s="219" t="s">
        <v>198</v>
      </c>
      <c r="E170" s="152"/>
      <c r="F170" s="152"/>
      <c r="G170" s="228"/>
      <c r="H170" s="229"/>
      <c r="I170" s="152"/>
    </row>
    <row r="171" spans="1:9" x14ac:dyDescent="0.25">
      <c r="A171" s="152">
        <v>20</v>
      </c>
      <c r="B171" s="152">
        <v>150</v>
      </c>
      <c r="C171" s="152" t="s">
        <v>197</v>
      </c>
      <c r="D171" s="219" t="s">
        <v>198</v>
      </c>
      <c r="E171" s="152"/>
      <c r="F171" s="152"/>
      <c r="G171" s="228"/>
      <c r="H171" s="229"/>
      <c r="I171" s="152"/>
    </row>
    <row r="172" spans="1:9" x14ac:dyDescent="0.25">
      <c r="A172" s="152">
        <v>20</v>
      </c>
      <c r="B172" s="152">
        <v>160</v>
      </c>
      <c r="C172" s="152" t="s">
        <v>197</v>
      </c>
      <c r="D172" s="219" t="s">
        <v>198</v>
      </c>
      <c r="E172" s="152"/>
      <c r="F172" s="152"/>
      <c r="G172" s="228"/>
      <c r="H172" s="229"/>
      <c r="I172" s="152"/>
    </row>
    <row r="173" spans="1:9" x14ac:dyDescent="0.25">
      <c r="A173" s="152">
        <v>20</v>
      </c>
      <c r="B173" s="152">
        <v>170</v>
      </c>
      <c r="C173" s="152" t="s">
        <v>197</v>
      </c>
      <c r="D173" s="219" t="s">
        <v>198</v>
      </c>
      <c r="E173" s="152"/>
      <c r="F173" s="152"/>
      <c r="G173" s="228"/>
      <c r="H173" s="229"/>
      <c r="I173" s="152"/>
    </row>
    <row r="174" spans="1:9" x14ac:dyDescent="0.25">
      <c r="A174" s="152">
        <v>20</v>
      </c>
      <c r="B174" s="152">
        <v>180</v>
      </c>
      <c r="C174" s="152" t="s">
        <v>197</v>
      </c>
      <c r="D174" s="219" t="s">
        <v>198</v>
      </c>
      <c r="E174" s="152"/>
      <c r="F174" s="152"/>
      <c r="G174" s="228"/>
      <c r="H174" s="229"/>
      <c r="I174" s="152"/>
    </row>
    <row r="175" spans="1:9" x14ac:dyDescent="0.25">
      <c r="A175" s="152">
        <v>20</v>
      </c>
      <c r="B175" s="152">
        <v>190</v>
      </c>
      <c r="C175" s="152" t="s">
        <v>197</v>
      </c>
      <c r="D175" s="219" t="s">
        <v>198</v>
      </c>
      <c r="E175" s="152"/>
      <c r="F175" s="152"/>
      <c r="G175" s="228"/>
      <c r="H175" s="229"/>
      <c r="I175" s="152"/>
    </row>
    <row r="176" spans="1:9" x14ac:dyDescent="0.25">
      <c r="A176" s="152">
        <v>20</v>
      </c>
      <c r="B176" s="152">
        <v>200</v>
      </c>
      <c r="C176" s="152" t="s">
        <v>197</v>
      </c>
      <c r="D176" s="219" t="s">
        <v>198</v>
      </c>
      <c r="E176" s="152"/>
      <c r="F176" s="152"/>
      <c r="G176" s="228"/>
      <c r="H176" s="229"/>
      <c r="I176" s="152"/>
    </row>
    <row r="177" spans="1:9" x14ac:dyDescent="0.25">
      <c r="A177" s="152">
        <v>22</v>
      </c>
      <c r="B177" s="152">
        <v>50</v>
      </c>
      <c r="C177" s="152" t="s">
        <v>197</v>
      </c>
      <c r="D177" s="219" t="s">
        <v>198</v>
      </c>
      <c r="E177" s="152"/>
      <c r="F177" s="152"/>
      <c r="G177" s="228"/>
      <c r="H177" s="229"/>
      <c r="I177" s="152"/>
    </row>
    <row r="178" spans="1:9" x14ac:dyDescent="0.25">
      <c r="A178" s="152">
        <v>22</v>
      </c>
      <c r="B178" s="152">
        <v>55</v>
      </c>
      <c r="C178" s="152" t="s">
        <v>197</v>
      </c>
      <c r="D178" s="219" t="s">
        <v>198</v>
      </c>
      <c r="E178" s="152"/>
      <c r="F178" s="152"/>
      <c r="G178" s="228"/>
      <c r="H178" s="229"/>
      <c r="I178" s="152"/>
    </row>
    <row r="179" spans="1:9" x14ac:dyDescent="0.25">
      <c r="A179" s="152">
        <v>22</v>
      </c>
      <c r="B179" s="152">
        <v>60</v>
      </c>
      <c r="C179" s="152" t="s">
        <v>197</v>
      </c>
      <c r="D179" s="219" t="s">
        <v>198</v>
      </c>
      <c r="E179" s="152"/>
      <c r="F179" s="152"/>
      <c r="G179" s="228"/>
      <c r="H179" s="229"/>
      <c r="I179" s="152"/>
    </row>
    <row r="180" spans="1:9" x14ac:dyDescent="0.25">
      <c r="A180" s="152">
        <v>22</v>
      </c>
      <c r="B180" s="152">
        <v>65</v>
      </c>
      <c r="C180" s="152" t="s">
        <v>197</v>
      </c>
      <c r="D180" s="219" t="s">
        <v>198</v>
      </c>
      <c r="E180" s="152"/>
      <c r="F180" s="152"/>
      <c r="G180" s="228"/>
      <c r="H180" s="229"/>
      <c r="I180" s="152"/>
    </row>
    <row r="181" spans="1:9" x14ac:dyDescent="0.25">
      <c r="A181" s="152">
        <v>22</v>
      </c>
      <c r="B181" s="152">
        <v>70</v>
      </c>
      <c r="C181" s="152" t="s">
        <v>197</v>
      </c>
      <c r="D181" s="219" t="s">
        <v>198</v>
      </c>
      <c r="E181" s="152"/>
      <c r="F181" s="152"/>
      <c r="G181" s="228"/>
      <c r="H181" s="229"/>
      <c r="I181" s="152"/>
    </row>
    <row r="182" spans="1:9" x14ac:dyDescent="0.25">
      <c r="A182" s="152">
        <v>22</v>
      </c>
      <c r="B182" s="152">
        <v>75</v>
      </c>
      <c r="C182" s="152" t="s">
        <v>197</v>
      </c>
      <c r="D182" s="219" t="s">
        <v>198</v>
      </c>
      <c r="E182" s="152"/>
      <c r="F182" s="152"/>
      <c r="G182" s="228"/>
      <c r="H182" s="229"/>
      <c r="I182" s="152"/>
    </row>
    <row r="183" spans="1:9" x14ac:dyDescent="0.25">
      <c r="A183" s="152">
        <v>22</v>
      </c>
      <c r="B183" s="152">
        <v>80</v>
      </c>
      <c r="C183" s="152" t="s">
        <v>197</v>
      </c>
      <c r="D183" s="219" t="s">
        <v>198</v>
      </c>
      <c r="E183" s="152"/>
      <c r="F183" s="152"/>
      <c r="G183" s="228"/>
      <c r="H183" s="229"/>
      <c r="I183" s="152"/>
    </row>
    <row r="184" spans="1:9" x14ac:dyDescent="0.25">
      <c r="A184" s="152">
        <v>22</v>
      </c>
      <c r="B184" s="152">
        <v>85</v>
      </c>
      <c r="C184" s="152" t="s">
        <v>197</v>
      </c>
      <c r="D184" s="219" t="s">
        <v>198</v>
      </c>
      <c r="E184" s="152"/>
      <c r="F184" s="152"/>
      <c r="G184" s="228"/>
      <c r="H184" s="229"/>
      <c r="I184" s="152"/>
    </row>
    <row r="185" spans="1:9" x14ac:dyDescent="0.25">
      <c r="A185" s="152">
        <v>22</v>
      </c>
      <c r="B185" s="152">
        <v>90</v>
      </c>
      <c r="C185" s="152" t="s">
        <v>197</v>
      </c>
      <c r="D185" s="219" t="s">
        <v>198</v>
      </c>
      <c r="E185" s="152"/>
      <c r="F185" s="152"/>
      <c r="G185" s="228"/>
      <c r="H185" s="229"/>
      <c r="I185" s="152"/>
    </row>
    <row r="186" spans="1:9" x14ac:dyDescent="0.25">
      <c r="A186" s="152">
        <v>22</v>
      </c>
      <c r="B186" s="152">
        <v>95</v>
      </c>
      <c r="C186" s="152" t="s">
        <v>197</v>
      </c>
      <c r="D186" s="219" t="s">
        <v>198</v>
      </c>
      <c r="E186" s="152"/>
      <c r="F186" s="152"/>
      <c r="G186" s="228"/>
      <c r="H186" s="229"/>
      <c r="I186" s="152"/>
    </row>
    <row r="187" spans="1:9" x14ac:dyDescent="0.25">
      <c r="A187" s="152">
        <v>22</v>
      </c>
      <c r="B187" s="152">
        <v>100</v>
      </c>
      <c r="C187" s="152" t="s">
        <v>197</v>
      </c>
      <c r="D187" s="219" t="s">
        <v>198</v>
      </c>
      <c r="E187" s="152"/>
      <c r="F187" s="152"/>
      <c r="G187" s="228"/>
      <c r="H187" s="229"/>
      <c r="I187" s="152"/>
    </row>
    <row r="188" spans="1:9" x14ac:dyDescent="0.25">
      <c r="A188" s="152">
        <v>22</v>
      </c>
      <c r="B188" s="152">
        <v>110</v>
      </c>
      <c r="C188" s="152" t="s">
        <v>197</v>
      </c>
      <c r="D188" s="219" t="s">
        <v>198</v>
      </c>
      <c r="E188" s="152"/>
      <c r="F188" s="152"/>
      <c r="G188" s="228"/>
      <c r="H188" s="229"/>
      <c r="I188" s="152"/>
    </row>
    <row r="189" spans="1:9" x14ac:dyDescent="0.25">
      <c r="A189" s="152">
        <v>22</v>
      </c>
      <c r="B189" s="152">
        <v>120</v>
      </c>
      <c r="C189" s="152" t="s">
        <v>197</v>
      </c>
      <c r="D189" s="219" t="s">
        <v>198</v>
      </c>
      <c r="E189" s="152"/>
      <c r="F189" s="152"/>
      <c r="G189" s="228"/>
      <c r="H189" s="229"/>
      <c r="I189" s="152"/>
    </row>
    <row r="190" spans="1:9" x14ac:dyDescent="0.25">
      <c r="A190" s="152">
        <v>22</v>
      </c>
      <c r="B190" s="152">
        <v>130</v>
      </c>
      <c r="C190" s="152" t="s">
        <v>197</v>
      </c>
      <c r="D190" s="219" t="s">
        <v>198</v>
      </c>
      <c r="E190" s="152"/>
      <c r="F190" s="152"/>
      <c r="G190" s="228"/>
      <c r="H190" s="229"/>
      <c r="I190" s="152"/>
    </row>
    <row r="191" spans="1:9" x14ac:dyDescent="0.25">
      <c r="A191" s="152">
        <v>22</v>
      </c>
      <c r="B191" s="152">
        <v>140</v>
      </c>
      <c r="C191" s="152" t="s">
        <v>197</v>
      </c>
      <c r="D191" s="219" t="s">
        <v>198</v>
      </c>
      <c r="E191" s="152"/>
      <c r="F191" s="152"/>
      <c r="G191" s="228"/>
      <c r="H191" s="229"/>
      <c r="I191" s="152"/>
    </row>
    <row r="192" spans="1:9" x14ac:dyDescent="0.25">
      <c r="A192" s="152">
        <v>22</v>
      </c>
      <c r="B192" s="152">
        <v>150</v>
      </c>
      <c r="C192" s="152" t="s">
        <v>197</v>
      </c>
      <c r="D192" s="219" t="s">
        <v>198</v>
      </c>
      <c r="E192" s="152"/>
      <c r="F192" s="152"/>
      <c r="G192" s="228"/>
      <c r="H192" s="229"/>
      <c r="I192" s="152"/>
    </row>
    <row r="193" spans="1:9" x14ac:dyDescent="0.25">
      <c r="A193" s="152">
        <v>22</v>
      </c>
      <c r="B193" s="152">
        <v>160</v>
      </c>
      <c r="C193" s="152" t="s">
        <v>197</v>
      </c>
      <c r="D193" s="219" t="s">
        <v>198</v>
      </c>
      <c r="E193" s="152"/>
      <c r="F193" s="152"/>
      <c r="G193" s="228"/>
      <c r="H193" s="229"/>
      <c r="I193" s="152"/>
    </row>
    <row r="194" spans="1:9" x14ac:dyDescent="0.25">
      <c r="A194" s="152">
        <v>22</v>
      </c>
      <c r="B194" s="152">
        <v>170</v>
      </c>
      <c r="C194" s="152" t="s">
        <v>197</v>
      </c>
      <c r="D194" s="219" t="s">
        <v>198</v>
      </c>
      <c r="E194" s="152"/>
      <c r="F194" s="152"/>
      <c r="G194" s="228"/>
      <c r="H194" s="229"/>
      <c r="I194" s="152"/>
    </row>
    <row r="195" spans="1:9" x14ac:dyDescent="0.25">
      <c r="A195" s="152">
        <v>22</v>
      </c>
      <c r="B195" s="152">
        <v>180</v>
      </c>
      <c r="C195" s="152" t="s">
        <v>197</v>
      </c>
      <c r="D195" s="219" t="s">
        <v>198</v>
      </c>
      <c r="E195" s="152"/>
      <c r="F195" s="152"/>
      <c r="G195" s="228"/>
      <c r="H195" s="229"/>
      <c r="I195" s="152"/>
    </row>
    <row r="196" spans="1:9" x14ac:dyDescent="0.25">
      <c r="A196" s="152">
        <v>22</v>
      </c>
      <c r="B196" s="152">
        <v>190</v>
      </c>
      <c r="C196" s="152" t="s">
        <v>197</v>
      </c>
      <c r="D196" s="219" t="s">
        <v>198</v>
      </c>
      <c r="E196" s="152"/>
      <c r="F196" s="152"/>
      <c r="G196" s="228"/>
      <c r="H196" s="229"/>
      <c r="I196" s="152"/>
    </row>
    <row r="197" spans="1:9" x14ac:dyDescent="0.25">
      <c r="A197" s="152">
        <v>22</v>
      </c>
      <c r="B197" s="152">
        <v>200</v>
      </c>
      <c r="C197" s="152" t="s">
        <v>197</v>
      </c>
      <c r="D197" s="219" t="s">
        <v>198</v>
      </c>
      <c r="E197" s="152"/>
      <c r="F197" s="152"/>
      <c r="G197" s="228"/>
      <c r="H197" s="229"/>
      <c r="I197" s="152"/>
    </row>
    <row r="198" spans="1:9" x14ac:dyDescent="0.25">
      <c r="A198" s="152">
        <v>24</v>
      </c>
      <c r="B198" s="152">
        <v>60</v>
      </c>
      <c r="C198" s="152" t="s">
        <v>197</v>
      </c>
      <c r="D198" s="219" t="s">
        <v>198</v>
      </c>
      <c r="E198" s="152"/>
      <c r="F198" s="152"/>
      <c r="G198" s="228"/>
      <c r="H198" s="229"/>
      <c r="I198" s="152"/>
    </row>
    <row r="199" spans="1:9" x14ac:dyDescent="0.25">
      <c r="A199" s="152">
        <v>24</v>
      </c>
      <c r="B199" s="152">
        <v>65</v>
      </c>
      <c r="C199" s="152" t="s">
        <v>197</v>
      </c>
      <c r="D199" s="219" t="s">
        <v>198</v>
      </c>
      <c r="E199" s="152"/>
      <c r="F199" s="152"/>
      <c r="G199" s="228"/>
      <c r="H199" s="229"/>
      <c r="I199" s="152"/>
    </row>
    <row r="200" spans="1:9" x14ac:dyDescent="0.25">
      <c r="A200" s="152">
        <v>24</v>
      </c>
      <c r="B200" s="152">
        <v>70</v>
      </c>
      <c r="C200" s="152" t="s">
        <v>197</v>
      </c>
      <c r="D200" s="219" t="s">
        <v>198</v>
      </c>
      <c r="E200" s="152"/>
      <c r="F200" s="152"/>
      <c r="G200" s="228"/>
      <c r="H200" s="229"/>
      <c r="I200" s="152"/>
    </row>
    <row r="201" spans="1:9" x14ac:dyDescent="0.25">
      <c r="A201" s="152">
        <v>24</v>
      </c>
      <c r="B201" s="152">
        <v>75</v>
      </c>
      <c r="C201" s="152" t="s">
        <v>197</v>
      </c>
      <c r="D201" s="219" t="s">
        <v>198</v>
      </c>
      <c r="E201" s="152"/>
      <c r="F201" s="152"/>
      <c r="G201" s="228"/>
      <c r="H201" s="229"/>
      <c r="I201" s="152"/>
    </row>
    <row r="202" spans="1:9" x14ac:dyDescent="0.25">
      <c r="A202" s="152">
        <v>24</v>
      </c>
      <c r="B202" s="152">
        <v>80</v>
      </c>
      <c r="C202" s="152" t="s">
        <v>197</v>
      </c>
      <c r="D202" s="219" t="s">
        <v>198</v>
      </c>
      <c r="E202" s="152"/>
      <c r="F202" s="152"/>
      <c r="G202" s="228"/>
      <c r="H202" s="229"/>
      <c r="I202" s="152"/>
    </row>
    <row r="203" spans="1:9" x14ac:dyDescent="0.25">
      <c r="A203" s="152">
        <v>24</v>
      </c>
      <c r="B203" s="152">
        <v>85</v>
      </c>
      <c r="C203" s="152" t="s">
        <v>197</v>
      </c>
      <c r="D203" s="219" t="s">
        <v>198</v>
      </c>
      <c r="E203" s="152"/>
      <c r="F203" s="152"/>
      <c r="G203" s="228"/>
      <c r="H203" s="229"/>
      <c r="I203" s="152"/>
    </row>
    <row r="204" spans="1:9" x14ac:dyDescent="0.25">
      <c r="A204" s="152">
        <v>24</v>
      </c>
      <c r="B204" s="152">
        <v>90</v>
      </c>
      <c r="C204" s="152" t="s">
        <v>197</v>
      </c>
      <c r="D204" s="219" t="s">
        <v>198</v>
      </c>
      <c r="E204" s="152"/>
      <c r="F204" s="152"/>
      <c r="G204" s="228"/>
      <c r="H204" s="229"/>
      <c r="I204" s="152"/>
    </row>
    <row r="205" spans="1:9" x14ac:dyDescent="0.25">
      <c r="A205" s="152">
        <v>24</v>
      </c>
      <c r="B205" s="152">
        <v>95</v>
      </c>
      <c r="C205" s="152" t="s">
        <v>197</v>
      </c>
      <c r="D205" s="219" t="s">
        <v>198</v>
      </c>
      <c r="E205" s="152"/>
      <c r="F205" s="152"/>
      <c r="G205" s="228"/>
      <c r="H205" s="229"/>
      <c r="I205" s="152"/>
    </row>
    <row r="206" spans="1:9" x14ac:dyDescent="0.25">
      <c r="A206" s="152">
        <v>24</v>
      </c>
      <c r="B206" s="152">
        <v>100</v>
      </c>
      <c r="C206" s="152" t="s">
        <v>197</v>
      </c>
      <c r="D206" s="219" t="s">
        <v>198</v>
      </c>
      <c r="E206" s="152"/>
      <c r="F206" s="152"/>
      <c r="G206" s="228"/>
      <c r="H206" s="229"/>
      <c r="I206" s="152"/>
    </row>
    <row r="207" spans="1:9" x14ac:dyDescent="0.25">
      <c r="A207" s="152">
        <v>24</v>
      </c>
      <c r="B207" s="152">
        <v>110</v>
      </c>
      <c r="C207" s="152" t="s">
        <v>197</v>
      </c>
      <c r="D207" s="219" t="s">
        <v>198</v>
      </c>
      <c r="E207" s="152"/>
      <c r="F207" s="152"/>
      <c r="G207" s="228"/>
      <c r="H207" s="229"/>
      <c r="I207" s="152"/>
    </row>
    <row r="208" spans="1:9" x14ac:dyDescent="0.25">
      <c r="A208" s="152">
        <v>24</v>
      </c>
      <c r="B208" s="152">
        <v>120</v>
      </c>
      <c r="C208" s="152" t="s">
        <v>197</v>
      </c>
      <c r="D208" s="219" t="s">
        <v>198</v>
      </c>
      <c r="E208" s="152"/>
      <c r="F208" s="152"/>
      <c r="G208" s="228"/>
      <c r="H208" s="229"/>
      <c r="I208" s="152"/>
    </row>
    <row r="209" spans="1:9" x14ac:dyDescent="0.25">
      <c r="A209" s="152">
        <v>24</v>
      </c>
      <c r="B209" s="152">
        <v>130</v>
      </c>
      <c r="C209" s="152" t="s">
        <v>197</v>
      </c>
      <c r="D209" s="219" t="s">
        <v>198</v>
      </c>
      <c r="E209" s="152"/>
      <c r="F209" s="152"/>
      <c r="G209" s="228"/>
      <c r="H209" s="229"/>
      <c r="I209" s="152"/>
    </row>
    <row r="210" spans="1:9" x14ac:dyDescent="0.25">
      <c r="A210" s="152">
        <v>24</v>
      </c>
      <c r="B210" s="152">
        <v>140</v>
      </c>
      <c r="C210" s="152" t="s">
        <v>197</v>
      </c>
      <c r="D210" s="219" t="s">
        <v>198</v>
      </c>
      <c r="E210" s="152">
        <v>60</v>
      </c>
      <c r="F210" s="152"/>
      <c r="G210" s="228">
        <v>75</v>
      </c>
      <c r="H210" s="229"/>
      <c r="I210" s="152"/>
    </row>
    <row r="211" spans="1:9" x14ac:dyDescent="0.25">
      <c r="A211" s="152">
        <v>24</v>
      </c>
      <c r="B211" s="152">
        <v>150</v>
      </c>
      <c r="C211" s="152" t="s">
        <v>197</v>
      </c>
      <c r="D211" s="219" t="s">
        <v>198</v>
      </c>
      <c r="E211" s="152"/>
      <c r="F211" s="152"/>
      <c r="G211" s="228"/>
      <c r="H211" s="229"/>
      <c r="I211" s="152"/>
    </row>
    <row r="212" spans="1:9" x14ac:dyDescent="0.25">
      <c r="A212" s="152">
        <v>24</v>
      </c>
      <c r="B212" s="152">
        <v>160</v>
      </c>
      <c r="C212" s="152" t="s">
        <v>197</v>
      </c>
      <c r="D212" s="219" t="s">
        <v>198</v>
      </c>
      <c r="E212" s="152"/>
      <c r="F212" s="152"/>
      <c r="G212" s="228"/>
      <c r="H212" s="229"/>
      <c r="I212" s="152"/>
    </row>
    <row r="213" spans="1:9" x14ac:dyDescent="0.25">
      <c r="A213" s="152">
        <v>24</v>
      </c>
      <c r="B213" s="152">
        <v>170</v>
      </c>
      <c r="C213" s="152" t="s">
        <v>197</v>
      </c>
      <c r="D213" s="219" t="s">
        <v>198</v>
      </c>
      <c r="E213" s="152"/>
      <c r="F213" s="152"/>
      <c r="G213" s="228"/>
      <c r="H213" s="229"/>
      <c r="I213" s="152"/>
    </row>
    <row r="214" spans="1:9" x14ac:dyDescent="0.25">
      <c r="A214" s="152">
        <v>24</v>
      </c>
      <c r="B214" s="152">
        <v>180</v>
      </c>
      <c r="C214" s="152" t="s">
        <v>197</v>
      </c>
      <c r="D214" s="219" t="s">
        <v>198</v>
      </c>
      <c r="E214" s="152"/>
      <c r="F214" s="152"/>
      <c r="G214" s="228"/>
      <c r="H214" s="229"/>
      <c r="I214" s="152"/>
    </row>
    <row r="215" spans="1:9" x14ac:dyDescent="0.25">
      <c r="A215" s="152">
        <v>24</v>
      </c>
      <c r="B215" s="152">
        <v>190</v>
      </c>
      <c r="C215" s="152" t="s">
        <v>197</v>
      </c>
      <c r="D215" s="219" t="s">
        <v>198</v>
      </c>
      <c r="E215" s="152"/>
      <c r="F215" s="152"/>
      <c r="G215" s="228"/>
      <c r="H215" s="229"/>
      <c r="I215" s="152"/>
    </row>
    <row r="216" spans="1:9" x14ac:dyDescent="0.25">
      <c r="A216" s="152">
        <v>24</v>
      </c>
      <c r="B216" s="152">
        <v>200</v>
      </c>
      <c r="C216" s="152" t="s">
        <v>197</v>
      </c>
      <c r="D216" s="219" t="s">
        <v>198</v>
      </c>
      <c r="E216" s="152"/>
      <c r="F216" s="152"/>
      <c r="G216" s="228"/>
      <c r="H216" s="229"/>
      <c r="I216" s="152"/>
    </row>
    <row r="217" spans="1:9" x14ac:dyDescent="0.25">
      <c r="A217" s="152">
        <v>27</v>
      </c>
      <c r="B217" s="152">
        <v>80</v>
      </c>
      <c r="C217" s="152" t="s">
        <v>197</v>
      </c>
      <c r="D217" s="219" t="s">
        <v>198</v>
      </c>
      <c r="E217" s="152"/>
      <c r="F217" s="152"/>
      <c r="G217" s="228"/>
      <c r="H217" s="229"/>
      <c r="I217" s="152"/>
    </row>
    <row r="218" spans="1:9" x14ac:dyDescent="0.25">
      <c r="A218" s="152">
        <v>27</v>
      </c>
      <c r="B218" s="152">
        <v>85</v>
      </c>
      <c r="C218" s="152" t="s">
        <v>197</v>
      </c>
      <c r="D218" s="219" t="s">
        <v>198</v>
      </c>
      <c r="E218" s="152"/>
      <c r="F218" s="152"/>
      <c r="G218" s="228"/>
      <c r="H218" s="229"/>
      <c r="I218" s="152"/>
    </row>
    <row r="219" spans="1:9" x14ac:dyDescent="0.25">
      <c r="A219" s="152">
        <v>27</v>
      </c>
      <c r="B219" s="152">
        <v>90</v>
      </c>
      <c r="C219" s="152" t="s">
        <v>197</v>
      </c>
      <c r="D219" s="219" t="s">
        <v>198</v>
      </c>
      <c r="E219" s="152"/>
      <c r="F219" s="152"/>
      <c r="G219" s="228"/>
      <c r="H219" s="229"/>
      <c r="I219" s="152"/>
    </row>
    <row r="220" spans="1:9" x14ac:dyDescent="0.25">
      <c r="A220" s="152">
        <v>27</v>
      </c>
      <c r="B220" s="152">
        <v>95</v>
      </c>
      <c r="C220" s="152" t="s">
        <v>197</v>
      </c>
      <c r="D220" s="219" t="s">
        <v>198</v>
      </c>
      <c r="E220" s="152"/>
      <c r="F220" s="152"/>
      <c r="G220" s="228"/>
      <c r="H220" s="229"/>
      <c r="I220" s="152"/>
    </row>
    <row r="221" spans="1:9" x14ac:dyDescent="0.25">
      <c r="A221" s="152">
        <v>27</v>
      </c>
      <c r="B221" s="152">
        <v>100</v>
      </c>
      <c r="C221" s="152" t="s">
        <v>197</v>
      </c>
      <c r="D221" s="219" t="s">
        <v>198</v>
      </c>
      <c r="E221" s="152"/>
      <c r="F221" s="152"/>
      <c r="G221" s="228"/>
      <c r="H221" s="229"/>
      <c r="I221" s="152"/>
    </row>
    <row r="222" spans="1:9" x14ac:dyDescent="0.25">
      <c r="A222" s="152">
        <v>27</v>
      </c>
      <c r="B222" s="152">
        <v>110</v>
      </c>
      <c r="C222" s="152" t="s">
        <v>197</v>
      </c>
      <c r="D222" s="219" t="s">
        <v>198</v>
      </c>
      <c r="E222" s="152"/>
      <c r="F222" s="152"/>
      <c r="G222" s="228"/>
      <c r="H222" s="229"/>
      <c r="I222" s="152"/>
    </row>
    <row r="223" spans="1:9" x14ac:dyDescent="0.25">
      <c r="A223" s="152">
        <v>27</v>
      </c>
      <c r="B223" s="152">
        <v>120</v>
      </c>
      <c r="C223" s="152" t="s">
        <v>197</v>
      </c>
      <c r="D223" s="219" t="s">
        <v>198</v>
      </c>
      <c r="E223" s="152"/>
      <c r="F223" s="152"/>
      <c r="G223" s="228"/>
      <c r="H223" s="229"/>
      <c r="I223" s="152"/>
    </row>
    <row r="224" spans="1:9" x14ac:dyDescent="0.25">
      <c r="A224" s="152">
        <v>27</v>
      </c>
      <c r="B224" s="152">
        <v>130</v>
      </c>
      <c r="C224" s="152" t="s">
        <v>197</v>
      </c>
      <c r="D224" s="219" t="s">
        <v>198</v>
      </c>
      <c r="E224" s="152"/>
      <c r="F224" s="152"/>
      <c r="G224" s="228"/>
      <c r="H224" s="229"/>
      <c r="I224" s="152"/>
    </row>
    <row r="225" spans="1:9" x14ac:dyDescent="0.25">
      <c r="A225" s="152">
        <v>27</v>
      </c>
      <c r="B225" s="152">
        <v>140</v>
      </c>
      <c r="C225" s="152" t="s">
        <v>197</v>
      </c>
      <c r="D225" s="219" t="s">
        <v>198</v>
      </c>
      <c r="E225" s="152"/>
      <c r="F225" s="152"/>
      <c r="G225" s="228"/>
      <c r="H225" s="229"/>
      <c r="I225" s="152"/>
    </row>
    <row r="226" spans="1:9" x14ac:dyDescent="0.25">
      <c r="A226" s="152">
        <v>27</v>
      </c>
      <c r="B226" s="152">
        <v>150</v>
      </c>
      <c r="C226" s="152" t="s">
        <v>197</v>
      </c>
      <c r="D226" s="219" t="s">
        <v>198</v>
      </c>
      <c r="E226" s="152"/>
      <c r="F226" s="152"/>
      <c r="G226" s="228"/>
      <c r="H226" s="229"/>
      <c r="I226" s="152"/>
    </row>
    <row r="227" spans="1:9" x14ac:dyDescent="0.25">
      <c r="A227" s="152">
        <v>27</v>
      </c>
      <c r="B227" s="152">
        <v>160</v>
      </c>
      <c r="C227" s="152" t="s">
        <v>197</v>
      </c>
      <c r="D227" s="219" t="s">
        <v>198</v>
      </c>
      <c r="E227" s="152"/>
      <c r="F227" s="152"/>
      <c r="G227" s="228"/>
      <c r="H227" s="229"/>
      <c r="I227" s="152"/>
    </row>
    <row r="228" spans="1:9" x14ac:dyDescent="0.25">
      <c r="A228" s="152">
        <v>27</v>
      </c>
      <c r="B228" s="152">
        <v>170</v>
      </c>
      <c r="C228" s="152" t="s">
        <v>197</v>
      </c>
      <c r="D228" s="219" t="s">
        <v>198</v>
      </c>
      <c r="E228" s="152"/>
      <c r="F228" s="152"/>
      <c r="G228" s="228"/>
      <c r="H228" s="229"/>
      <c r="I228" s="152"/>
    </row>
    <row r="229" spans="1:9" x14ac:dyDescent="0.25">
      <c r="A229" s="152">
        <v>27</v>
      </c>
      <c r="B229" s="152">
        <v>180</v>
      </c>
      <c r="C229" s="152" t="s">
        <v>197</v>
      </c>
      <c r="D229" s="219" t="s">
        <v>198</v>
      </c>
      <c r="E229" s="152"/>
      <c r="F229" s="152"/>
      <c r="G229" s="228"/>
      <c r="H229" s="229"/>
      <c r="I229" s="152"/>
    </row>
    <row r="230" spans="1:9" x14ac:dyDescent="0.25">
      <c r="A230" s="152">
        <v>27</v>
      </c>
      <c r="B230" s="152">
        <v>190</v>
      </c>
      <c r="C230" s="152" t="s">
        <v>197</v>
      </c>
      <c r="D230" s="219" t="s">
        <v>198</v>
      </c>
      <c r="E230" s="152"/>
      <c r="F230" s="152"/>
      <c r="G230" s="228"/>
      <c r="H230" s="229"/>
      <c r="I230" s="152"/>
    </row>
    <row r="231" spans="1:9" x14ac:dyDescent="0.25">
      <c r="A231" s="152">
        <v>27</v>
      </c>
      <c r="B231" s="152">
        <v>200</v>
      </c>
      <c r="C231" s="152" t="s">
        <v>197</v>
      </c>
      <c r="D231" s="219" t="s">
        <v>198</v>
      </c>
      <c r="E231" s="152"/>
      <c r="F231" s="152"/>
      <c r="G231" s="228"/>
      <c r="H231" s="229"/>
      <c r="I231" s="152"/>
    </row>
    <row r="232" spans="1:9" x14ac:dyDescent="0.25">
      <c r="A232" s="152">
        <v>30</v>
      </c>
      <c r="B232" s="152">
        <v>70</v>
      </c>
      <c r="C232" s="152" t="s">
        <v>199</v>
      </c>
      <c r="D232" s="219" t="s">
        <v>198</v>
      </c>
      <c r="E232" s="152">
        <v>30</v>
      </c>
      <c r="F232" s="152"/>
      <c r="G232" s="228"/>
      <c r="H232" s="229"/>
      <c r="I232" s="152"/>
    </row>
    <row r="233" spans="1:9" x14ac:dyDescent="0.25">
      <c r="A233" s="152">
        <v>30</v>
      </c>
      <c r="B233" s="152">
        <v>80</v>
      </c>
      <c r="C233" s="152" t="s">
        <v>197</v>
      </c>
      <c r="D233" s="219" t="s">
        <v>198</v>
      </c>
      <c r="E233" s="152"/>
      <c r="F233" s="152"/>
      <c r="G233" s="228"/>
      <c r="H233" s="229"/>
      <c r="I233" s="152"/>
    </row>
    <row r="234" spans="1:9" x14ac:dyDescent="0.25">
      <c r="A234" s="152">
        <v>30</v>
      </c>
      <c r="B234" s="152">
        <v>85</v>
      </c>
      <c r="C234" s="152" t="s">
        <v>197</v>
      </c>
      <c r="D234" s="219" t="s">
        <v>198</v>
      </c>
      <c r="E234" s="152"/>
      <c r="F234" s="152"/>
      <c r="G234" s="228"/>
      <c r="H234" s="229"/>
      <c r="I234" s="152"/>
    </row>
    <row r="235" spans="1:9" x14ac:dyDescent="0.25">
      <c r="A235" s="152">
        <v>30</v>
      </c>
      <c r="B235" s="152">
        <v>90</v>
      </c>
      <c r="C235" s="152" t="s">
        <v>197</v>
      </c>
      <c r="D235" s="219" t="s">
        <v>198</v>
      </c>
      <c r="E235" s="152"/>
      <c r="F235" s="152"/>
      <c r="G235" s="228"/>
      <c r="H235" s="229"/>
      <c r="I235" s="152"/>
    </row>
    <row r="236" spans="1:9" x14ac:dyDescent="0.25">
      <c r="A236" s="152">
        <v>30</v>
      </c>
      <c r="B236" s="152">
        <v>95</v>
      </c>
      <c r="C236" s="152" t="s">
        <v>197</v>
      </c>
      <c r="D236" s="219" t="s">
        <v>198</v>
      </c>
      <c r="E236" s="152"/>
      <c r="F236" s="152"/>
      <c r="G236" s="228"/>
      <c r="H236" s="229"/>
      <c r="I236" s="152"/>
    </row>
    <row r="237" spans="1:9" x14ac:dyDescent="0.25">
      <c r="A237" s="152">
        <v>30</v>
      </c>
      <c r="B237" s="152">
        <v>100</v>
      </c>
      <c r="C237" s="152" t="s">
        <v>197</v>
      </c>
      <c r="D237" s="219" t="s">
        <v>198</v>
      </c>
      <c r="E237" s="152"/>
      <c r="F237" s="152"/>
      <c r="G237" s="228"/>
      <c r="H237" s="229"/>
      <c r="I237" s="152"/>
    </row>
    <row r="238" spans="1:9" x14ac:dyDescent="0.25">
      <c r="A238" s="152">
        <v>30</v>
      </c>
      <c r="B238" s="152">
        <v>110</v>
      </c>
      <c r="C238" s="152" t="s">
        <v>197</v>
      </c>
      <c r="D238" s="219" t="s">
        <v>198</v>
      </c>
      <c r="E238" s="152"/>
      <c r="F238" s="152"/>
      <c r="G238" s="228"/>
      <c r="H238" s="229"/>
      <c r="I238" s="152"/>
    </row>
    <row r="239" spans="1:9" x14ac:dyDescent="0.25">
      <c r="A239" s="152">
        <v>30</v>
      </c>
      <c r="B239" s="152">
        <v>120</v>
      </c>
      <c r="C239" s="152" t="s">
        <v>197</v>
      </c>
      <c r="D239" s="219" t="s">
        <v>198</v>
      </c>
      <c r="E239" s="152"/>
      <c r="F239" s="152"/>
      <c r="G239" s="228"/>
      <c r="H239" s="229"/>
      <c r="I239" s="152"/>
    </row>
    <row r="240" spans="1:9" x14ac:dyDescent="0.25">
      <c r="A240" s="152">
        <v>30</v>
      </c>
      <c r="B240" s="152">
        <v>130</v>
      </c>
      <c r="C240" s="152" t="s">
        <v>197</v>
      </c>
      <c r="D240" s="219" t="s">
        <v>198</v>
      </c>
      <c r="E240" s="152"/>
      <c r="F240" s="152"/>
      <c r="G240" s="228"/>
      <c r="H240" s="229"/>
      <c r="I240" s="152"/>
    </row>
    <row r="241" spans="1:9" x14ac:dyDescent="0.25">
      <c r="A241" s="152">
        <v>30</v>
      </c>
      <c r="B241" s="152">
        <v>140</v>
      </c>
      <c r="C241" s="152" t="s">
        <v>197</v>
      </c>
      <c r="D241" s="219" t="s">
        <v>198</v>
      </c>
      <c r="E241" s="152"/>
      <c r="F241" s="152"/>
      <c r="G241" s="228"/>
      <c r="H241" s="229"/>
      <c r="I241" s="152"/>
    </row>
    <row r="242" spans="1:9" x14ac:dyDescent="0.25">
      <c r="A242" s="152">
        <v>30</v>
      </c>
      <c r="B242" s="152">
        <v>150</v>
      </c>
      <c r="C242" s="152" t="s">
        <v>197</v>
      </c>
      <c r="D242" s="219" t="s">
        <v>198</v>
      </c>
      <c r="E242" s="152"/>
      <c r="F242" s="152"/>
      <c r="G242" s="228"/>
      <c r="H242" s="229"/>
      <c r="I242" s="152"/>
    </row>
    <row r="243" spans="1:9" x14ac:dyDescent="0.25">
      <c r="A243" s="152">
        <v>30</v>
      </c>
      <c r="B243" s="152">
        <v>160</v>
      </c>
      <c r="C243" s="152" t="s">
        <v>197</v>
      </c>
      <c r="D243" s="219" t="s">
        <v>198</v>
      </c>
      <c r="E243" s="152"/>
      <c r="F243" s="152"/>
      <c r="G243" s="228"/>
      <c r="H243" s="229"/>
      <c r="I243" s="152"/>
    </row>
    <row r="244" spans="1:9" x14ac:dyDescent="0.25">
      <c r="A244" s="152">
        <v>30</v>
      </c>
      <c r="B244" s="152">
        <v>170</v>
      </c>
      <c r="C244" s="152" t="s">
        <v>197</v>
      </c>
      <c r="D244" s="219" t="s">
        <v>198</v>
      </c>
      <c r="E244" s="152"/>
      <c r="F244" s="152"/>
      <c r="G244" s="228"/>
      <c r="H244" s="229"/>
      <c r="I244" s="152"/>
    </row>
    <row r="245" spans="1:9" x14ac:dyDescent="0.25">
      <c r="A245" s="152">
        <v>30</v>
      </c>
      <c r="B245" s="152">
        <v>180</v>
      </c>
      <c r="C245" s="152" t="s">
        <v>197</v>
      </c>
      <c r="D245" s="219" t="s">
        <v>198</v>
      </c>
      <c r="E245" s="152"/>
      <c r="F245" s="152"/>
      <c r="G245" s="228"/>
      <c r="H245" s="229"/>
      <c r="I245" s="152"/>
    </row>
    <row r="246" spans="1:9" x14ac:dyDescent="0.25">
      <c r="A246" s="152">
        <v>30</v>
      </c>
      <c r="B246" s="152">
        <v>190</v>
      </c>
      <c r="C246" s="152" t="s">
        <v>197</v>
      </c>
      <c r="D246" s="219" t="s">
        <v>198</v>
      </c>
      <c r="E246" s="152"/>
      <c r="F246" s="152"/>
      <c r="G246" s="228"/>
      <c r="H246" s="229"/>
      <c r="I246" s="152"/>
    </row>
    <row r="247" spans="1:9" x14ac:dyDescent="0.25">
      <c r="A247" s="152">
        <v>30</v>
      </c>
      <c r="B247" s="152">
        <v>200</v>
      </c>
      <c r="C247" s="152" t="s">
        <v>197</v>
      </c>
      <c r="D247" s="219" t="s">
        <v>198</v>
      </c>
      <c r="E247" s="152"/>
      <c r="F247" s="152"/>
      <c r="G247" s="228"/>
      <c r="H247" s="229"/>
      <c r="I247" s="152"/>
    </row>
    <row r="248" spans="1:9" x14ac:dyDescent="0.25">
      <c r="A248" s="152">
        <v>36</v>
      </c>
      <c r="B248" s="152">
        <v>80</v>
      </c>
      <c r="C248" s="152" t="s">
        <v>197</v>
      </c>
      <c r="D248" s="219" t="s">
        <v>198</v>
      </c>
      <c r="E248" s="152"/>
      <c r="F248" s="152"/>
      <c r="G248" s="228"/>
      <c r="H248" s="229"/>
      <c r="I248" s="152"/>
    </row>
    <row r="249" spans="1:9" x14ac:dyDescent="0.25">
      <c r="A249" s="152">
        <v>36</v>
      </c>
      <c r="B249" s="152">
        <v>85</v>
      </c>
      <c r="C249" s="152" t="s">
        <v>197</v>
      </c>
      <c r="D249" s="219" t="s">
        <v>198</v>
      </c>
      <c r="E249" s="152"/>
      <c r="F249" s="152"/>
      <c r="G249" s="228"/>
      <c r="H249" s="229"/>
      <c r="I249" s="152"/>
    </row>
    <row r="250" spans="1:9" x14ac:dyDescent="0.25">
      <c r="A250" s="152">
        <v>36</v>
      </c>
      <c r="B250" s="152">
        <v>90</v>
      </c>
      <c r="C250" s="152" t="s">
        <v>197</v>
      </c>
      <c r="D250" s="219" t="s">
        <v>198</v>
      </c>
      <c r="E250" s="152"/>
      <c r="F250" s="152"/>
      <c r="G250" s="228"/>
      <c r="H250" s="229"/>
      <c r="I250" s="152"/>
    </row>
    <row r="251" spans="1:9" x14ac:dyDescent="0.25">
      <c r="A251" s="152">
        <v>36</v>
      </c>
      <c r="B251" s="152">
        <v>95</v>
      </c>
      <c r="C251" s="152" t="s">
        <v>197</v>
      </c>
      <c r="D251" s="219" t="s">
        <v>198</v>
      </c>
      <c r="E251" s="152"/>
      <c r="F251" s="152"/>
      <c r="G251" s="228"/>
      <c r="H251" s="229"/>
      <c r="I251" s="152"/>
    </row>
    <row r="252" spans="1:9" x14ac:dyDescent="0.25">
      <c r="A252" s="152">
        <v>36</v>
      </c>
      <c r="B252" s="152">
        <v>100</v>
      </c>
      <c r="C252" s="152" t="s">
        <v>197</v>
      </c>
      <c r="D252" s="219" t="s">
        <v>198</v>
      </c>
      <c r="E252" s="152"/>
      <c r="F252" s="152"/>
      <c r="G252" s="228"/>
      <c r="H252" s="229"/>
      <c r="I252" s="152"/>
    </row>
    <row r="253" spans="1:9" x14ac:dyDescent="0.25">
      <c r="A253" s="152">
        <v>36</v>
      </c>
      <c r="B253" s="152">
        <v>110</v>
      </c>
      <c r="C253" s="152" t="s">
        <v>197</v>
      </c>
      <c r="D253" s="219" t="s">
        <v>198</v>
      </c>
      <c r="E253" s="152"/>
      <c r="F253" s="152"/>
      <c r="G253" s="228"/>
      <c r="H253" s="229"/>
      <c r="I253" s="152"/>
    </row>
    <row r="254" spans="1:9" x14ac:dyDescent="0.25">
      <c r="A254" s="152">
        <v>36</v>
      </c>
      <c r="B254" s="152">
        <v>120</v>
      </c>
      <c r="C254" s="152" t="s">
        <v>197</v>
      </c>
      <c r="D254" s="219" t="s">
        <v>198</v>
      </c>
      <c r="E254" s="152"/>
      <c r="F254" s="152"/>
      <c r="G254" s="228"/>
      <c r="H254" s="229"/>
      <c r="I254" s="152"/>
    </row>
    <row r="255" spans="1:9" x14ac:dyDescent="0.25">
      <c r="A255" s="152">
        <v>36</v>
      </c>
      <c r="B255" s="152">
        <v>130</v>
      </c>
      <c r="C255" s="152" t="s">
        <v>197</v>
      </c>
      <c r="D255" s="219" t="s">
        <v>198</v>
      </c>
      <c r="E255" s="152"/>
      <c r="F255" s="152"/>
      <c r="G255" s="228"/>
      <c r="H255" s="229"/>
      <c r="I255" s="152"/>
    </row>
    <row r="256" spans="1:9" x14ac:dyDescent="0.25">
      <c r="A256" s="152">
        <v>36</v>
      </c>
      <c r="B256" s="152">
        <v>140</v>
      </c>
      <c r="C256" s="152" t="s">
        <v>197</v>
      </c>
      <c r="D256" s="219" t="s">
        <v>198</v>
      </c>
      <c r="E256" s="152"/>
      <c r="F256" s="152"/>
      <c r="G256" s="228"/>
      <c r="H256" s="229"/>
      <c r="I256" s="152"/>
    </row>
    <row r="257" spans="1:9" x14ac:dyDescent="0.25">
      <c r="A257" s="152">
        <v>36</v>
      </c>
      <c r="B257" s="152">
        <v>150</v>
      </c>
      <c r="C257" s="152" t="s">
        <v>197</v>
      </c>
      <c r="D257" s="219" t="s">
        <v>198</v>
      </c>
      <c r="E257" s="152"/>
      <c r="F257" s="152"/>
      <c r="G257" s="228"/>
      <c r="H257" s="229"/>
      <c r="I257" s="152"/>
    </row>
    <row r="258" spans="1:9" x14ac:dyDescent="0.25">
      <c r="A258" s="152">
        <v>36</v>
      </c>
      <c r="B258" s="152">
        <v>160</v>
      </c>
      <c r="C258" s="152" t="s">
        <v>197</v>
      </c>
      <c r="D258" s="219" t="s">
        <v>198</v>
      </c>
      <c r="E258" s="152"/>
      <c r="F258" s="152"/>
      <c r="G258" s="228"/>
      <c r="H258" s="229"/>
      <c r="I258" s="152"/>
    </row>
    <row r="259" spans="1:9" x14ac:dyDescent="0.25">
      <c r="A259" s="152">
        <v>36</v>
      </c>
      <c r="B259" s="152">
        <v>170</v>
      </c>
      <c r="C259" s="152" t="s">
        <v>197</v>
      </c>
      <c r="D259" s="219" t="s">
        <v>198</v>
      </c>
      <c r="E259" s="152"/>
      <c r="F259" s="152"/>
      <c r="G259" s="228"/>
      <c r="H259" s="229"/>
      <c r="I259" s="152"/>
    </row>
    <row r="260" spans="1:9" x14ac:dyDescent="0.25">
      <c r="A260" s="152">
        <v>36</v>
      </c>
      <c r="B260" s="152">
        <v>180</v>
      </c>
      <c r="C260" s="152" t="s">
        <v>197</v>
      </c>
      <c r="D260" s="219" t="s">
        <v>198</v>
      </c>
      <c r="E260" s="152"/>
      <c r="F260" s="152"/>
      <c r="G260" s="228"/>
      <c r="H260" s="229"/>
      <c r="I260" s="152"/>
    </row>
    <row r="261" spans="1:9" x14ac:dyDescent="0.25">
      <c r="A261" s="152">
        <v>36</v>
      </c>
      <c r="B261" s="152">
        <v>190</v>
      </c>
      <c r="C261" s="152" t="s">
        <v>197</v>
      </c>
      <c r="D261" s="219" t="s">
        <v>198</v>
      </c>
      <c r="E261" s="152"/>
      <c r="F261" s="152"/>
      <c r="G261" s="228"/>
      <c r="H261" s="229"/>
      <c r="I261" s="152"/>
    </row>
    <row r="262" spans="1:9" x14ac:dyDescent="0.25">
      <c r="A262" s="152">
        <v>36</v>
      </c>
      <c r="B262" s="152">
        <v>200</v>
      </c>
      <c r="C262" s="152" t="s">
        <v>197</v>
      </c>
      <c r="D262" s="219" t="s">
        <v>198</v>
      </c>
      <c r="E262" s="152"/>
      <c r="F262" s="152"/>
      <c r="G262" s="228"/>
      <c r="H262" s="229"/>
      <c r="I262" s="15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"/>
  <sheetViews>
    <sheetView workbookViewId="0">
      <selection sqref="A1:I3"/>
    </sheetView>
  </sheetViews>
  <sheetFormatPr defaultRowHeight="15" x14ac:dyDescent="0.25"/>
  <sheetData>
    <row r="1" spans="1:9" ht="20.25" thickBot="1" x14ac:dyDescent="0.3">
      <c r="A1" s="389" t="s">
        <v>77</v>
      </c>
      <c r="B1" s="390"/>
      <c r="C1" s="390"/>
      <c r="D1" s="390"/>
      <c r="E1" s="390"/>
      <c r="F1" s="390"/>
      <c r="G1" s="390"/>
      <c r="H1" s="391"/>
      <c r="I1" s="392"/>
    </row>
    <row r="2" spans="1:9" ht="15.75" thickBot="1" x14ac:dyDescent="0.3">
      <c r="A2" s="72" t="s">
        <v>23</v>
      </c>
      <c r="B2" s="72" t="s">
        <v>1</v>
      </c>
      <c r="C2" s="72"/>
      <c r="D2" s="72" t="s">
        <v>5</v>
      </c>
      <c r="E2" s="72" t="s">
        <v>24</v>
      </c>
      <c r="F2" s="72" t="s">
        <v>25</v>
      </c>
      <c r="G2" s="35" t="s">
        <v>3</v>
      </c>
      <c r="H2" s="35"/>
      <c r="I2" s="36" t="s">
        <v>11</v>
      </c>
    </row>
    <row r="3" spans="1:9" x14ac:dyDescent="0.25">
      <c r="A3" s="71" t="s">
        <v>78</v>
      </c>
      <c r="B3" s="83" t="s">
        <v>26</v>
      </c>
      <c r="C3" s="83"/>
      <c r="D3" s="83"/>
      <c r="E3" s="83">
        <v>11964</v>
      </c>
      <c r="F3" s="83"/>
      <c r="G3" s="37">
        <v>7.4</v>
      </c>
      <c r="H3" s="46"/>
      <c r="I3" s="38">
        <v>52000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РЕКВИЗИТЫ</vt:lpstr>
      <vt:lpstr>АРМАТУРА</vt:lpstr>
      <vt:lpstr>КРУГ</vt:lpstr>
      <vt:lpstr>ЛИСТ</vt:lpstr>
      <vt:lpstr>УГОЛОК</vt:lpstr>
      <vt:lpstr>ШВЕЛЛЕР</vt:lpstr>
      <vt:lpstr>БАЛКА</vt:lpstr>
      <vt:lpstr>ТРУБЫ</vt:lpstr>
      <vt:lpstr>ЛЕНТА, ПОЛОСА</vt:lpstr>
      <vt:lpstr>Проф ТРУБЫ</vt:lpstr>
      <vt:lpstr>Отводы</vt:lpstr>
      <vt:lpstr>ГАЙКА ШАЙБА</vt:lpstr>
      <vt:lpstr>БОЛТЫ</vt:lpstr>
      <vt:lpstr>РАЗНОЕ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2018-10-22T01:23:05Z</dcterms:modified>
</cp:coreProperties>
</file>