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330" yWindow="465" windowWidth="27735" windowHeight="12270"/>
  </bookViews>
  <sheets>
    <sheet name="27.03.19." sheetId="1" r:id="rId1"/>
  </sheets>
  <calcPr calcId="124519"/>
</workbook>
</file>

<file path=xl/calcChain.xml><?xml version="1.0" encoding="utf-8"?>
<calcChain xmlns="http://schemas.openxmlformats.org/spreadsheetml/2006/main">
  <c r="I321" i="1"/>
  <c r="H321"/>
  <c r="G315"/>
  <c r="Q314"/>
  <c r="P314"/>
  <c r="G314"/>
  <c r="O314" s="1"/>
  <c r="Q311"/>
  <c r="P311"/>
  <c r="G311"/>
  <c r="O311" s="1"/>
  <c r="Q309"/>
  <c r="P309"/>
  <c r="G309"/>
  <c r="O309" s="1"/>
  <c r="Q307"/>
  <c r="P307"/>
  <c r="G307"/>
  <c r="O307" s="1"/>
  <c r="Q305"/>
  <c r="P305"/>
  <c r="G305"/>
  <c r="O305" s="1"/>
  <c r="Q303"/>
  <c r="P303"/>
  <c r="G303"/>
  <c r="O303" s="1"/>
  <c r="G301"/>
  <c r="G300"/>
  <c r="G299"/>
  <c r="G298"/>
  <c r="Q297"/>
  <c r="P297"/>
  <c r="G297"/>
  <c r="O297" s="1"/>
  <c r="G295"/>
  <c r="G294"/>
  <c r="Q293"/>
  <c r="P293"/>
  <c r="O293"/>
  <c r="G293"/>
  <c r="Q291"/>
  <c r="P291"/>
  <c r="O291"/>
  <c r="G291"/>
  <c r="Q289"/>
  <c r="P289"/>
  <c r="O289"/>
  <c r="G289"/>
  <c r="G287"/>
  <c r="Q286"/>
  <c r="P286"/>
  <c r="O286"/>
  <c r="G286"/>
  <c r="G284"/>
  <c r="Q283"/>
  <c r="P283"/>
  <c r="G283"/>
  <c r="O283" s="1"/>
  <c r="G281"/>
  <c r="Q280"/>
  <c r="P280"/>
  <c r="O280"/>
  <c r="G280"/>
  <c r="Q278"/>
  <c r="Q321" s="1"/>
  <c r="P278"/>
  <c r="P321" s="1"/>
  <c r="H324" s="1"/>
  <c r="O278"/>
  <c r="G278"/>
  <c r="G321" s="1"/>
  <c r="I266"/>
  <c r="H266"/>
  <c r="G260"/>
  <c r="G259"/>
  <c r="G258"/>
  <c r="Q257"/>
  <c r="P257"/>
  <c r="G257"/>
  <c r="O257" s="1"/>
  <c r="G255"/>
  <c r="G254"/>
  <c r="G253"/>
  <c r="G252"/>
  <c r="G251"/>
  <c r="G250"/>
  <c r="G249"/>
  <c r="G248"/>
  <c r="G247"/>
  <c r="G246"/>
  <c r="G245"/>
  <c r="G244"/>
  <c r="G243"/>
  <c r="O240" s="1"/>
  <c r="G242"/>
  <c r="G241"/>
  <c r="Q240"/>
  <c r="P240"/>
  <c r="G240"/>
  <c r="Q238"/>
  <c r="P238"/>
  <c r="O238"/>
  <c r="G238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O200" s="1"/>
  <c r="G201"/>
  <c r="Q200"/>
  <c r="P200"/>
  <c r="G200"/>
  <c r="G198"/>
  <c r="Q197"/>
  <c r="P197"/>
  <c r="G197"/>
  <c r="O197" s="1"/>
  <c r="G195"/>
  <c r="Q194"/>
  <c r="P194"/>
  <c r="G194"/>
  <c r="O194" s="1"/>
  <c r="G192"/>
  <c r="Q191"/>
  <c r="P191"/>
  <c r="O191"/>
  <c r="G191"/>
  <c r="Q189"/>
  <c r="P189"/>
  <c r="O189"/>
  <c r="G189"/>
  <c r="Q187"/>
  <c r="P187"/>
  <c r="O187"/>
  <c r="G187"/>
  <c r="G185"/>
  <c r="Q184"/>
  <c r="P184"/>
  <c r="O184"/>
  <c r="G184"/>
  <c r="Q182"/>
  <c r="P182"/>
  <c r="O182"/>
  <c r="G182"/>
  <c r="Q180"/>
  <c r="P180"/>
  <c r="O180"/>
  <c r="G180"/>
  <c r="Q178"/>
  <c r="Q266" s="1"/>
  <c r="I270" s="1"/>
  <c r="P178"/>
  <c r="P266" s="1"/>
  <c r="H269" s="1"/>
  <c r="O178"/>
  <c r="G178"/>
  <c r="I166"/>
  <c r="H166"/>
  <c r="Q161"/>
  <c r="P161"/>
  <c r="G161"/>
  <c r="O161" s="1"/>
  <c r="Q159"/>
  <c r="P159"/>
  <c r="G159"/>
  <c r="O159" s="1"/>
  <c r="G157"/>
  <c r="Q156"/>
  <c r="P156"/>
  <c r="O156"/>
  <c r="G156"/>
  <c r="Q154"/>
  <c r="P154"/>
  <c r="O154"/>
  <c r="G154"/>
  <c r="Q152"/>
  <c r="P152"/>
  <c r="O152"/>
  <c r="G152"/>
  <c r="G150"/>
  <c r="G149"/>
  <c r="Q148"/>
  <c r="P148"/>
  <c r="G148"/>
  <c r="O148" s="1"/>
  <c r="G146"/>
  <c r="Q145"/>
  <c r="P145"/>
  <c r="G145"/>
  <c r="O145" s="1"/>
  <c r="G143"/>
  <c r="G142"/>
  <c r="Q141"/>
  <c r="P141"/>
  <c r="O141"/>
  <c r="G141"/>
  <c r="Q139"/>
  <c r="P139"/>
  <c r="O139"/>
  <c r="G139"/>
  <c r="Q137"/>
  <c r="P137"/>
  <c r="P166" s="1"/>
  <c r="H169" s="1"/>
  <c r="O137"/>
  <c r="G137"/>
  <c r="G135"/>
  <c r="G134"/>
  <c r="Q133"/>
  <c r="Q166" s="1"/>
  <c r="I170" s="1"/>
  <c r="P133"/>
  <c r="G133"/>
  <c r="O133" s="1"/>
  <c r="O166" s="1"/>
  <c r="I121"/>
  <c r="H121"/>
  <c r="Q116"/>
  <c r="P116"/>
  <c r="O116"/>
  <c r="G116"/>
  <c r="Q113"/>
  <c r="P113"/>
  <c r="O113"/>
  <c r="G113"/>
  <c r="G111"/>
  <c r="G110"/>
  <c r="G109"/>
  <c r="Q108"/>
  <c r="P108"/>
  <c r="G108"/>
  <c r="O108" s="1"/>
  <c r="G106"/>
  <c r="G105"/>
  <c r="G104"/>
  <c r="G103"/>
  <c r="G102"/>
  <c r="G101"/>
  <c r="G100"/>
  <c r="Q99"/>
  <c r="Q121" s="1"/>
  <c r="I125" s="1"/>
  <c r="P99"/>
  <c r="P121" s="1"/>
  <c r="G99"/>
  <c r="O99" s="1"/>
  <c r="G97"/>
  <c r="Q96"/>
  <c r="P96"/>
  <c r="G96"/>
  <c r="O96" s="1"/>
  <c r="G7"/>
  <c r="O7" s="1"/>
  <c r="P7"/>
  <c r="Q7"/>
  <c r="G9"/>
  <c r="O9" s="1"/>
  <c r="P9"/>
  <c r="Q9"/>
  <c r="G11"/>
  <c r="O11" s="1"/>
  <c r="P11"/>
  <c r="Q11"/>
  <c r="G13"/>
  <c r="O13" s="1"/>
  <c r="P13"/>
  <c r="Q13"/>
  <c r="G15"/>
  <c r="O15" s="1"/>
  <c r="P15"/>
  <c r="Q15"/>
  <c r="G17"/>
  <c r="O17" s="1"/>
  <c r="P17"/>
  <c r="Q17"/>
  <c r="G18"/>
  <c r="G19"/>
  <c r="G20"/>
  <c r="G22"/>
  <c r="O22"/>
  <c r="P22"/>
  <c r="Q22"/>
  <c r="G24"/>
  <c r="O24"/>
  <c r="P24"/>
  <c r="Q24"/>
  <c r="G26"/>
  <c r="O26"/>
  <c r="P26"/>
  <c r="Q26"/>
  <c r="G27"/>
  <c r="G29"/>
  <c r="O29" s="1"/>
  <c r="P29"/>
  <c r="Q29"/>
  <c r="G31"/>
  <c r="O31" s="1"/>
  <c r="P31"/>
  <c r="Q31"/>
  <c r="G33"/>
  <c r="O33" s="1"/>
  <c r="P33"/>
  <c r="Q33"/>
  <c r="G35"/>
  <c r="O35" s="1"/>
  <c r="P35"/>
  <c r="Q35"/>
  <c r="G37"/>
  <c r="O37" s="1"/>
  <c r="P37"/>
  <c r="Q37"/>
  <c r="G39"/>
  <c r="O39" s="1"/>
  <c r="P39"/>
  <c r="Q39"/>
  <c r="G41"/>
  <c r="O41" s="1"/>
  <c r="P41"/>
  <c r="Q41"/>
  <c r="G43"/>
  <c r="O43" s="1"/>
  <c r="P43"/>
  <c r="Q43"/>
  <c r="G45"/>
  <c r="O45" s="1"/>
  <c r="P45"/>
  <c r="Q45"/>
  <c r="G46"/>
  <c r="G47"/>
  <c r="G48"/>
  <c r="G50"/>
  <c r="P50"/>
  <c r="Q50"/>
  <c r="G51"/>
  <c r="G52"/>
  <c r="O50" s="1"/>
  <c r="G53"/>
  <c r="G54"/>
  <c r="G56"/>
  <c r="O56"/>
  <c r="P56"/>
  <c r="Q56"/>
  <c r="G58"/>
  <c r="O58"/>
  <c r="P58"/>
  <c r="Q58"/>
  <c r="G60"/>
  <c r="O60"/>
  <c r="P60"/>
  <c r="Q60"/>
  <c r="G62"/>
  <c r="O62"/>
  <c r="P62"/>
  <c r="Q62"/>
  <c r="G64"/>
  <c r="O64"/>
  <c r="P64"/>
  <c r="Q64"/>
  <c r="G66"/>
  <c r="O66"/>
  <c r="P66"/>
  <c r="Q66"/>
  <c r="G68"/>
  <c r="O68"/>
  <c r="P68"/>
  <c r="Q68"/>
  <c r="G70"/>
  <c r="O70"/>
  <c r="P70"/>
  <c r="Q70"/>
  <c r="G72"/>
  <c r="O72"/>
  <c r="P72"/>
  <c r="Q72"/>
  <c r="G73"/>
  <c r="G75"/>
  <c r="O75" s="1"/>
  <c r="P75"/>
  <c r="Q75"/>
  <c r="G76"/>
  <c r="G78"/>
  <c r="O78"/>
  <c r="P78"/>
  <c r="Q78"/>
  <c r="Q83" s="1"/>
  <c r="H83"/>
  <c r="I83"/>
  <c r="P83"/>
  <c r="H86"/>
  <c r="O321" l="1"/>
  <c r="I325"/>
  <c r="G323"/>
  <c r="O266"/>
  <c r="G266"/>
  <c r="O121"/>
  <c r="H124"/>
  <c r="G166"/>
  <c r="G168" s="1"/>
  <c r="G121"/>
  <c r="O83"/>
  <c r="I87"/>
  <c r="G83"/>
  <c r="G268" l="1"/>
  <c r="G123"/>
  <c r="G85"/>
</calcChain>
</file>

<file path=xl/sharedStrings.xml><?xml version="1.0" encoding="utf-8"?>
<sst xmlns="http://schemas.openxmlformats.org/spreadsheetml/2006/main" count="771" uniqueCount="166">
  <si>
    <t>Кладовщик ________________________ /Балыкова О.В./</t>
  </si>
  <si>
    <t>шт</t>
  </si>
  <si>
    <t>м</t>
  </si>
  <si>
    <t>тн</t>
  </si>
  <si>
    <t>итого</t>
  </si>
  <si>
    <t>4/2.</t>
  </si>
  <si>
    <t>т</t>
  </si>
  <si>
    <t>ржавый ,грязный (слой грязи)</t>
  </si>
  <si>
    <t>лист 1500*6000</t>
  </si>
  <si>
    <t>5/2.</t>
  </si>
  <si>
    <t>лист д.о.2000*2800</t>
  </si>
  <si>
    <t>лист д.о.1500*5550</t>
  </si>
  <si>
    <t xml:space="preserve">ржавый </t>
  </si>
  <si>
    <t>лист д.о.1500*1180</t>
  </si>
  <si>
    <t>лист д.о.1500*500</t>
  </si>
  <si>
    <t>лист д.о.1500*3150</t>
  </si>
  <si>
    <t>д.о.</t>
  </si>
  <si>
    <t>лист д.о.2850*2000</t>
  </si>
  <si>
    <t>окрашенный ,грязный (слой грязи)</t>
  </si>
  <si>
    <t>лист д.о.1500*2000</t>
  </si>
  <si>
    <t>кривизна  по всей длине ,ржавый ,грязный (слой грязи)</t>
  </si>
  <si>
    <t>лист д.о.470*2070</t>
  </si>
  <si>
    <t>лист д.о.440*3350</t>
  </si>
  <si>
    <t>кривизна сильная волнами по всей длине ,ржавый ,грязный (слой грязи)</t>
  </si>
  <si>
    <t>лист д.о. 1500*4190</t>
  </si>
  <si>
    <t>д.о.,ржавый</t>
  </si>
  <si>
    <t>лист д.о.400*2140</t>
  </si>
  <si>
    <t>д.о.,ржавый, с песком</t>
  </si>
  <si>
    <t>лист д.о.1500*1700</t>
  </si>
  <si>
    <t>лист д.о.500*2140</t>
  </si>
  <si>
    <t>ржавый</t>
  </si>
  <si>
    <t>лист д.о. 1500*3000</t>
  </si>
  <si>
    <t>нужна зачистка торца 3,21 м</t>
  </si>
  <si>
    <t>3/1.</t>
  </si>
  <si>
    <t>рез неровный ,эл.св., изоляция с утеплителем металлическая, труба окрашена</t>
  </si>
  <si>
    <t>нужно 2 реза</t>
  </si>
  <si>
    <t>8/2.</t>
  </si>
  <si>
    <t>рез неровный,рваный,тело трубы с большой сквозной дырой ,д.о. 5,3 м, ржавчина снаружи и внутри трубы.</t>
  </si>
  <si>
    <t>б/ф,  в изоляции с утеплителем ,изоляция повреждена, труба окрашена ,ржавая снаружи и внутри.</t>
  </si>
  <si>
    <t>б/ф, ржавая снаружи и внутри.</t>
  </si>
  <si>
    <t>б/ф, б/у., в изоляции с утеплителем ,изоляция повреждена, труба окрашена ,ржавая внутри.</t>
  </si>
  <si>
    <t>нужен рез</t>
  </si>
  <si>
    <t>ф./пр.р., ржавая снаружи и внутри</t>
  </si>
  <si>
    <t>б/ф., ржавая снаружи и внутри</t>
  </si>
  <si>
    <t>б/ф..,эл.св.,ржавая</t>
  </si>
  <si>
    <t>ф./пр.р.,эл.св.,ржавая</t>
  </si>
  <si>
    <t>рез неровный,рваный,изоляция с утеплением ,труба ржавая, загнута с одного торца</t>
  </si>
  <si>
    <t>ф./пр.р.,  в изоляции с утеплителем , труба ржавая</t>
  </si>
  <si>
    <t>б./ф., ржавая снаружи и внутри</t>
  </si>
  <si>
    <t>ф., ржавая снаружи и внутри</t>
  </si>
  <si>
    <t>нужен один рез</t>
  </si>
  <si>
    <t>б/ф.,изоляция с утеплением ,труба окрашена , ржавчина внутри</t>
  </si>
  <si>
    <t>нужно два реза с торцов</t>
  </si>
  <si>
    <t>деталь металлоконструкции,с одного торца срез скошенный  и два отверстия ,со второго торца одно отверстие,деловой остаток 2,8 м ,ржавый ,грязный (слой глины)</t>
  </si>
  <si>
    <t>швеллер 12п</t>
  </si>
  <si>
    <t>взвесить ,указан вес балки и листа по теории</t>
  </si>
  <si>
    <t>м/к из балки 50ш1 с приваренными  4 пластинами по всей длине 10*150*450, по две с каждой стороны , окрашена</t>
  </si>
  <si>
    <t>м/к</t>
  </si>
  <si>
    <t>м/к из балки 45ш1 с приваренными  18 пластинами 8*400*140 по всей длине (по 9 с каждой стороны) , окрашена</t>
  </si>
  <si>
    <t>м/к из балки 35ш1 с приваренными  шестью пластинами 8*310*120 по всей длине (по три с каждой стороны) , окрашена</t>
  </si>
  <si>
    <t>яч.</t>
  </si>
  <si>
    <t>сертификат</t>
  </si>
  <si>
    <t>ф/т</t>
  </si>
  <si>
    <t>1п/м</t>
  </si>
  <si>
    <t>прим.</t>
  </si>
  <si>
    <t>сталь</t>
  </si>
  <si>
    <t>гост/ту</t>
  </si>
  <si>
    <t>стенка</t>
  </si>
  <si>
    <t>диаметр</t>
  </si>
  <si>
    <t>Акт № 345 приёма Товара на склад - Линейная 96г от 21.03.19.</t>
  </si>
  <si>
    <t>№ накладной</t>
  </si>
  <si>
    <t>Акт изменения по складу-Линейная № 345 от 27.03.19.</t>
  </si>
  <si>
    <t>Акт изменения по складу-Линейная № 350 от 08.04.19.</t>
  </si>
  <si>
    <t>Акт № 350 приёма Товара на склад - Линейная 96г от 03.19.</t>
  </si>
  <si>
    <t>ф./пр.р,ржавая,в изоляции ппу с утеплением ,изоляция помятя , повреждена</t>
  </si>
  <si>
    <t>3/2.</t>
  </si>
  <si>
    <t>ту1128</t>
  </si>
  <si>
    <t>ст.09г2с</t>
  </si>
  <si>
    <t>ф.,ту1128 ,ржавая,в изоляции ппу с утеплением ,изоляция помятя , повреждена</t>
  </si>
  <si>
    <t>ф., ржавая,изоляция оцинкованная с утеплением ,изоляция местами помята ,повреждна, труба под изоляцией окрашена</t>
  </si>
  <si>
    <t>ст.10</t>
  </si>
  <si>
    <t>ф.,эл.св, ржавая,изоляция ппу с утеплением ,изоляция местами помята ,повреждна, труба под изоляцией окрашена</t>
  </si>
  <si>
    <t>ф.,эл.св, ржавая,кривизна, изоляция ппу с утеплением ,изоляция местами помята ,повреждна, труба под изоляцией окрашена</t>
  </si>
  <si>
    <t>рез рваный с одного торца ,труба разорвана с другого торца, марк.325*8 ту 14-3р-1128 09г2с ,изоляция оцинкованная эп-ппу -450 с утеплением</t>
  </si>
  <si>
    <t>пр.р, эл.св. , в изоляции</t>
  </si>
  <si>
    <t>2/2.</t>
  </si>
  <si>
    <t>Акт изменения по складу-Линейная № 351 от 08.04.19.</t>
  </si>
  <si>
    <t>Акт № 351 приёма Товара на склад - Линейная 96г от 03.19.</t>
  </si>
  <si>
    <t>балка д.о.16б1</t>
  </si>
  <si>
    <t>д.о. , 1,5 м с торца искривление под углом 45 градусов, ржавая</t>
  </si>
  <si>
    <t>балка 16б1</t>
  </si>
  <si>
    <t xml:space="preserve"> 1,85 м с торца искривление под углом 45 градусов, ржавая</t>
  </si>
  <si>
    <t>балка д.о.18б2</t>
  </si>
  <si>
    <t>д.о. , 700 мм от торца дефформирована , надо отрезать, ржавая</t>
  </si>
  <si>
    <t>балка д.о.20б1</t>
  </si>
  <si>
    <t xml:space="preserve"> 2 м с торца искривление под углом 45 градусов,450мм помята полка и стенка ,надо отрезать, ржавая</t>
  </si>
  <si>
    <t>б/ф., ржавая</t>
  </si>
  <si>
    <t>б/ф., ржавая, 300 мм с торца вмятина , надо срезать</t>
  </si>
  <si>
    <t>швеллер д.о. 22п</t>
  </si>
  <si>
    <t>д.о , ржавый</t>
  </si>
  <si>
    <t>швеллер д.о. 22у</t>
  </si>
  <si>
    <t>швеллер 24п</t>
  </si>
  <si>
    <t>швеллер 24у</t>
  </si>
  <si>
    <t>швеллер д.о. 27у</t>
  </si>
  <si>
    <t>уголок д.о.63*63</t>
  </si>
  <si>
    <t>д.о. ржавый</t>
  </si>
  <si>
    <t>уголок д.о.100*100</t>
  </si>
  <si>
    <t>Акт изменения по складу-Линейная № 352 от 08.04.19.</t>
  </si>
  <si>
    <t>Акт № 352 приёма Товара на склад - Линейная 96г от 03.19.</t>
  </si>
  <si>
    <t>балка д.о.30(295*135)</t>
  </si>
  <si>
    <t>д.о. , искривление полки на расстоянии 4,7м с торца</t>
  </si>
  <si>
    <t>ф</t>
  </si>
  <si>
    <t>балка д.о.30б2</t>
  </si>
  <si>
    <t>д.о. , ржавая</t>
  </si>
  <si>
    <t>балка д.о.30к4</t>
  </si>
  <si>
    <t>д.о. , торцы помяты</t>
  </si>
  <si>
    <t>балка д.о. 35б2</t>
  </si>
  <si>
    <t>д.о. , обрезана полка 1,5 м с торца</t>
  </si>
  <si>
    <t>д.о. ,ржавая</t>
  </si>
  <si>
    <t>балка д.о.35ш1</t>
  </si>
  <si>
    <t>балка д.о.40б2</t>
  </si>
  <si>
    <t xml:space="preserve"> д.о ,ржавая</t>
  </si>
  <si>
    <t>балка д.о.40ш2</t>
  </si>
  <si>
    <t xml:space="preserve"> д.о , на расстоянии 2,7 м с торца балка дефформирована , имеются зарезы</t>
  </si>
  <si>
    <t xml:space="preserve"> д.о</t>
  </si>
  <si>
    <t>балка 45б1</t>
  </si>
  <si>
    <t>ржавая</t>
  </si>
  <si>
    <t>балка д.о.45б1</t>
  </si>
  <si>
    <t>д.о.,ржавая</t>
  </si>
  <si>
    <t>балка д.о. 55б1</t>
  </si>
  <si>
    <t>балка д.о. 12б2</t>
  </si>
  <si>
    <t xml:space="preserve">д.о </t>
  </si>
  <si>
    <t>д.о.,кривая</t>
  </si>
  <si>
    <t>д.о ,кривая</t>
  </si>
  <si>
    <t>д.о , дефформирована</t>
  </si>
  <si>
    <t>ф., в изоляции, ржавая</t>
  </si>
  <si>
    <t>ф., кривая ,ржавая</t>
  </si>
  <si>
    <t>ф., ржавая</t>
  </si>
  <si>
    <t>пр.р., ржавая</t>
  </si>
  <si>
    <t>ф./пр.р., ржавая</t>
  </si>
  <si>
    <t>Акт изменения по складу-Линейная № 353 от 10.04.19.</t>
  </si>
  <si>
    <t>Акт № 353 приёма Товара на склад - Линейная 96г от 03.19.</t>
  </si>
  <si>
    <t>балка д.о.55б2</t>
  </si>
  <si>
    <t>швеллер гнутый 120*60*4</t>
  </si>
  <si>
    <t>с торца погнута полка 100мм</t>
  </si>
  <si>
    <t>швеллер гнутый д.о. 120*60*4</t>
  </si>
  <si>
    <t>швеллер д.о.гнутый 160*80*4</t>
  </si>
  <si>
    <t>брак,дефформация полок по всей длине,ржавый, окрашенный</t>
  </si>
  <si>
    <t>швеллер д.о.10п</t>
  </si>
  <si>
    <t>швеллер д.о.10у</t>
  </si>
  <si>
    <t>д.о ,ржавый</t>
  </si>
  <si>
    <t>швеллер д.о.12п</t>
  </si>
  <si>
    <t>швеллер д.о.14п</t>
  </si>
  <si>
    <t>швеллер д.о.16у</t>
  </si>
  <si>
    <t>д.о ,окрашенный ,ржавый</t>
  </si>
  <si>
    <t>д.о,ржавый</t>
  </si>
  <si>
    <t>швеллер 16у</t>
  </si>
  <si>
    <t>швеллер д.о.16п</t>
  </si>
  <si>
    <t>уголок д.о.100*63</t>
  </si>
  <si>
    <t xml:space="preserve">д.о. </t>
  </si>
  <si>
    <t>уголок д.о.75*75</t>
  </si>
  <si>
    <t>балка д.о.12б2</t>
  </si>
  <si>
    <t>балка д.о.25б2</t>
  </si>
  <si>
    <t>труба пр.120*80</t>
  </si>
  <si>
    <t>ржавая, кривизна с торца на расстоянии 4,27 м под углом 30 градусов</t>
  </si>
  <si>
    <t>ржавая, кривизна с торца на расстоянии 4,2 м под углом 30 градусов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</si>
</sst>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"/>
  </numFmts>
  <fonts count="10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0" fontId="1" fillId="0" borderId="2" xfId="0" applyFont="1" applyFill="1" applyBorder="1"/>
    <xf numFmtId="4" fontId="4" fillId="0" borderId="9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4" fontId="3" fillId="0" borderId="9" xfId="0" applyNumberFormat="1" applyFont="1" applyFill="1" applyBorder="1" applyAlignment="1">
      <alignment horizontal="right"/>
    </xf>
    <xf numFmtId="3" fontId="5" fillId="0" borderId="12" xfId="0" applyNumberFormat="1" applyFont="1" applyFill="1" applyBorder="1"/>
    <xf numFmtId="4" fontId="5" fillId="0" borderId="9" xfId="0" applyNumberFormat="1" applyFont="1" applyFill="1" applyBorder="1"/>
    <xf numFmtId="164" fontId="4" fillId="0" borderId="10" xfId="0" applyNumberFormat="1" applyFont="1" applyFill="1" applyBorder="1"/>
    <xf numFmtId="0" fontId="5" fillId="0" borderId="7" xfId="0" applyFont="1" applyFill="1" applyBorder="1"/>
    <xf numFmtId="4" fontId="3" fillId="0" borderId="7" xfId="0" applyNumberFormat="1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horizontal="right"/>
    </xf>
    <xf numFmtId="4" fontId="6" fillId="0" borderId="7" xfId="0" applyNumberFormat="1" applyFont="1" applyFill="1" applyBorder="1" applyAlignment="1">
      <alignment horizontal="right"/>
    </xf>
    <xf numFmtId="164" fontId="7" fillId="0" borderId="8" xfId="0" applyNumberFormat="1" applyFont="1" applyFill="1" applyBorder="1" applyAlignment="1">
      <alignment horizontal="right"/>
    </xf>
    <xf numFmtId="4" fontId="8" fillId="0" borderId="10" xfId="0" applyNumberFormat="1" applyFont="1" applyFill="1" applyBorder="1" applyAlignment="1"/>
    <xf numFmtId="0" fontId="4" fillId="0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165" fontId="4" fillId="0" borderId="7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right"/>
    </xf>
    <xf numFmtId="164" fontId="3" fillId="0" borderId="8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left"/>
    </xf>
    <xf numFmtId="3" fontId="5" fillId="0" borderId="13" xfId="0" applyNumberFormat="1" applyFont="1" applyFill="1" applyBorder="1"/>
    <xf numFmtId="4" fontId="5" fillId="0" borderId="0" xfId="0" applyNumberFormat="1" applyFont="1" applyFill="1" applyBorder="1"/>
    <xf numFmtId="164" fontId="4" fillId="0" borderId="0" xfId="0" applyNumberFormat="1" applyFont="1" applyFill="1" applyBorder="1"/>
    <xf numFmtId="0" fontId="5" fillId="0" borderId="9" xfId="0" applyFont="1" applyFill="1" applyBorder="1"/>
    <xf numFmtId="4" fontId="3" fillId="0" borderId="9" xfId="0" applyNumberFormat="1" applyFont="1" applyFill="1" applyBorder="1" applyAlignment="1">
      <alignment horizontal="left"/>
    </xf>
    <xf numFmtId="0" fontId="4" fillId="0" borderId="9" xfId="0" applyFont="1" applyFill="1" applyBorder="1" applyAlignment="1">
      <alignment horizontal="center"/>
    </xf>
    <xf numFmtId="4" fontId="3" fillId="0" borderId="9" xfId="0" applyNumberFormat="1" applyFont="1" applyFill="1" applyBorder="1" applyAlignment="1">
      <alignment horizontal="center"/>
    </xf>
    <xf numFmtId="3" fontId="6" fillId="0" borderId="9" xfId="0" applyNumberFormat="1" applyFont="1" applyFill="1" applyBorder="1" applyAlignment="1">
      <alignment horizontal="right"/>
    </xf>
    <xf numFmtId="4" fontId="6" fillId="0" borderId="9" xfId="0" applyNumberFormat="1" applyFont="1" applyFill="1" applyBorder="1" applyAlignment="1">
      <alignment horizontal="right"/>
    </xf>
    <xf numFmtId="164" fontId="7" fillId="0" borderId="9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/>
    <xf numFmtId="0" fontId="4" fillId="0" borderId="9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165" fontId="4" fillId="0" borderId="9" xfId="0" applyNumberFormat="1" applyFont="1" applyFill="1" applyBorder="1" applyAlignment="1">
      <alignment horizontal="right"/>
    </xf>
    <xf numFmtId="3" fontId="4" fillId="0" borderId="14" xfId="0" applyNumberFormat="1" applyFont="1" applyFill="1" applyBorder="1" applyAlignment="1">
      <alignment horizontal="left"/>
    </xf>
    <xf numFmtId="0" fontId="8" fillId="0" borderId="0" xfId="0" applyFont="1"/>
    <xf numFmtId="3" fontId="4" fillId="0" borderId="9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0" fontId="8" fillId="0" borderId="9" xfId="0" applyFont="1" applyFill="1" applyBorder="1" applyAlignment="1">
      <alignment horizontal="left"/>
    </xf>
    <xf numFmtId="165" fontId="5" fillId="0" borderId="9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right"/>
    </xf>
    <xf numFmtId="0" fontId="8" fillId="0" borderId="0" xfId="0" applyFont="1" applyBorder="1"/>
    <xf numFmtId="0" fontId="8" fillId="0" borderId="9" xfId="0" applyFont="1" applyBorder="1"/>
    <xf numFmtId="0" fontId="3" fillId="0" borderId="9" xfId="0" applyFont="1" applyFill="1" applyBorder="1"/>
    <xf numFmtId="0" fontId="4" fillId="0" borderId="9" xfId="0" applyFont="1" applyFill="1" applyBorder="1"/>
    <xf numFmtId="4" fontId="5" fillId="0" borderId="7" xfId="0" applyNumberFormat="1" applyFont="1" applyFill="1" applyBorder="1" applyAlignment="1"/>
    <xf numFmtId="4" fontId="4" fillId="0" borderId="7" xfId="0" applyNumberFormat="1" applyFont="1" applyFill="1" applyBorder="1" applyAlignment="1"/>
    <xf numFmtId="4" fontId="4" fillId="0" borderId="10" xfId="0" applyNumberFormat="1" applyFont="1" applyFill="1" applyBorder="1" applyAlignment="1"/>
    <xf numFmtId="3" fontId="5" fillId="0" borderId="9" xfId="0" applyNumberFormat="1" applyFont="1" applyFill="1" applyBorder="1" applyAlignment="1">
      <alignment horizontal="center"/>
    </xf>
    <xf numFmtId="4" fontId="4" fillId="0" borderId="9" xfId="0" applyNumberFormat="1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center"/>
    </xf>
    <xf numFmtId="0" fontId="9" fillId="0" borderId="9" xfId="0" applyFont="1" applyFill="1" applyBorder="1"/>
    <xf numFmtId="0" fontId="5" fillId="0" borderId="9" xfId="0" applyFont="1" applyFill="1" applyBorder="1" applyAlignment="1">
      <alignment horizontal="left"/>
    </xf>
    <xf numFmtId="165" fontId="5" fillId="0" borderId="9" xfId="0" applyNumberFormat="1" applyFont="1" applyFill="1" applyBorder="1"/>
    <xf numFmtId="3" fontId="5" fillId="0" borderId="14" xfId="0" applyNumberFormat="1" applyFont="1" applyFill="1" applyBorder="1"/>
    <xf numFmtId="0" fontId="4" fillId="0" borderId="7" xfId="0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4" fontId="3" fillId="0" borderId="8" xfId="0" applyNumberFormat="1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4" fontId="3" fillId="0" borderId="10" xfId="0" applyNumberFormat="1" applyFont="1" applyFill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164" fontId="4" fillId="0" borderId="21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4" fontId="5" fillId="0" borderId="21" xfId="0" applyNumberFormat="1" applyFont="1" applyFill="1" applyBorder="1" applyAlignment="1">
      <alignment horizontal="center"/>
    </xf>
    <xf numFmtId="4" fontId="5" fillId="0" borderId="9" xfId="0" applyNumberFormat="1" applyFont="1" applyFill="1" applyBorder="1" applyAlignment="1">
      <alignment horizontal="center"/>
    </xf>
    <xf numFmtId="3" fontId="5" fillId="0" borderId="20" xfId="0" applyNumberFormat="1" applyFont="1" applyFill="1" applyBorder="1" applyAlignment="1">
      <alignment horizontal="center"/>
    </xf>
    <xf numFmtId="3" fontId="5" fillId="0" borderId="12" xfId="0" applyNumberFormat="1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center"/>
    </xf>
    <xf numFmtId="3" fontId="4" fillId="0" borderId="18" xfId="0" applyNumberFormat="1" applyFont="1" applyFill="1" applyBorder="1" applyAlignment="1">
      <alignment horizontal="center"/>
    </xf>
    <xf numFmtId="164" fontId="4" fillId="0" borderId="8" xfId="0" applyNumberFormat="1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/>
    </xf>
    <xf numFmtId="164" fontId="4" fillId="0" borderId="17" xfId="0" applyNumberFormat="1" applyFont="1" applyFill="1" applyBorder="1" applyAlignment="1">
      <alignment horizontal="center"/>
    </xf>
    <xf numFmtId="164" fontId="4" fillId="0" borderId="16" xfId="0" applyNumberFormat="1" applyFont="1" applyFill="1" applyBorder="1" applyAlignment="1">
      <alignment horizontal="center"/>
    </xf>
    <xf numFmtId="164" fontId="4" fillId="0" borderId="1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326"/>
  <sheetViews>
    <sheetView tabSelected="1" topLeftCell="A304" workbookViewId="0">
      <selection activeCell="B327" sqref="B327"/>
    </sheetView>
  </sheetViews>
  <sheetFormatPr defaultRowHeight="15"/>
  <cols>
    <col min="2" max="2" width="20.5703125" customWidth="1"/>
    <col min="3" max="3" width="7.5703125" customWidth="1"/>
    <col min="4" max="4" width="5.7109375" customWidth="1"/>
    <col min="5" max="5" width="6.7109375" customWidth="1"/>
    <col min="6" max="6" width="33" customWidth="1"/>
  </cols>
  <sheetData>
    <row r="1" spans="2:18" ht="15.75" thickBot="1"/>
    <row r="2" spans="2:18">
      <c r="B2" s="77" t="s">
        <v>71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 t="s">
        <v>3</v>
      </c>
      <c r="P2" s="81" t="s">
        <v>2</v>
      </c>
      <c r="Q2" s="83" t="s">
        <v>1</v>
      </c>
    </row>
    <row r="3" spans="2:18">
      <c r="B3" s="85" t="s">
        <v>70</v>
      </c>
      <c r="C3" s="87" t="s">
        <v>69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9"/>
      <c r="O3" s="80"/>
      <c r="P3" s="82"/>
      <c r="Q3" s="84"/>
    </row>
    <row r="4" spans="2:18">
      <c r="B4" s="86"/>
      <c r="C4" s="90"/>
      <c r="D4" s="91"/>
      <c r="E4" s="91"/>
      <c r="F4" s="91"/>
      <c r="G4" s="91"/>
      <c r="H4" s="91"/>
      <c r="I4" s="91"/>
      <c r="J4" s="91"/>
      <c r="K4" s="91"/>
      <c r="L4" s="91"/>
      <c r="M4" s="91"/>
      <c r="N4" s="92"/>
      <c r="O4" s="80"/>
      <c r="P4" s="82"/>
      <c r="Q4" s="84"/>
    </row>
    <row r="5" spans="2:18">
      <c r="B5" s="62" t="s">
        <v>68</v>
      </c>
      <c r="C5" s="61" t="s">
        <v>67</v>
      </c>
      <c r="D5" s="31" t="s">
        <v>66</v>
      </c>
      <c r="E5" s="60" t="s">
        <v>65</v>
      </c>
      <c r="F5" s="59" t="s">
        <v>64</v>
      </c>
      <c r="G5" s="58" t="s">
        <v>3</v>
      </c>
      <c r="H5" s="57" t="s">
        <v>2</v>
      </c>
      <c r="I5" s="56" t="s">
        <v>1</v>
      </c>
      <c r="J5" s="55" t="s">
        <v>63</v>
      </c>
      <c r="K5" s="54"/>
      <c r="L5" s="53" t="s">
        <v>62</v>
      </c>
      <c r="M5" s="52" t="s">
        <v>61</v>
      </c>
      <c r="N5" s="51" t="s">
        <v>60</v>
      </c>
      <c r="O5" s="80"/>
      <c r="P5" s="82"/>
      <c r="Q5" s="84"/>
    </row>
    <row r="6" spans="2:18">
      <c r="B6" s="42"/>
      <c r="C6" s="41"/>
      <c r="D6" s="40"/>
      <c r="E6" s="39"/>
      <c r="F6" s="38"/>
      <c r="G6" s="37"/>
      <c r="H6" s="36"/>
      <c r="I6" s="35"/>
      <c r="J6" s="34"/>
      <c r="K6" s="34"/>
      <c r="L6" s="33"/>
      <c r="M6" s="32"/>
      <c r="N6" s="31"/>
      <c r="O6" s="30"/>
      <c r="P6" s="29"/>
      <c r="Q6" s="28"/>
    </row>
    <row r="7" spans="2:18">
      <c r="B7" s="42" t="s">
        <v>57</v>
      </c>
      <c r="C7" s="41"/>
      <c r="D7" s="40"/>
      <c r="E7" s="39"/>
      <c r="F7" s="46" t="s">
        <v>59</v>
      </c>
      <c r="G7" s="45">
        <f>65.3*10.8/1000+0.0023*6/1000</f>
        <v>0.70525379999999993</v>
      </c>
      <c r="H7" s="4">
        <v>10.8</v>
      </c>
      <c r="I7" s="44">
        <v>1</v>
      </c>
      <c r="J7" s="34">
        <v>65.3</v>
      </c>
      <c r="K7" s="34"/>
      <c r="L7" s="33" t="s">
        <v>6</v>
      </c>
      <c r="M7" s="50"/>
      <c r="N7" s="31" t="s">
        <v>36</v>
      </c>
      <c r="O7" s="10">
        <f>SUM(G7:G7)</f>
        <v>0.70525379999999993</v>
      </c>
      <c r="P7" s="9">
        <f>SUM(H7:H7)</f>
        <v>10.8</v>
      </c>
      <c r="Q7" s="8">
        <f>SUM(I7:I7)</f>
        <v>1</v>
      </c>
      <c r="R7" t="s">
        <v>55</v>
      </c>
    </row>
    <row r="8" spans="2:18">
      <c r="B8" s="42"/>
      <c r="C8" s="41"/>
      <c r="D8" s="40"/>
      <c r="E8" s="39"/>
      <c r="F8" s="38"/>
      <c r="G8" s="37"/>
      <c r="H8" s="36"/>
      <c r="I8" s="35"/>
      <c r="J8" s="34"/>
      <c r="K8" s="34"/>
      <c r="L8" s="33"/>
      <c r="M8" s="32"/>
      <c r="N8" s="31"/>
      <c r="O8" s="30"/>
      <c r="P8" s="29"/>
      <c r="Q8" s="28"/>
    </row>
    <row r="9" spans="2:18">
      <c r="B9" s="42" t="s">
        <v>57</v>
      </c>
      <c r="C9" s="41"/>
      <c r="D9" s="40"/>
      <c r="E9" s="39"/>
      <c r="F9" s="46" t="s">
        <v>58</v>
      </c>
      <c r="G9" s="45">
        <f>123.5*11.46/1000+3.52*18/1000</f>
        <v>1.4786700000000002</v>
      </c>
      <c r="H9" s="4">
        <v>11.46</v>
      </c>
      <c r="I9" s="44">
        <v>1</v>
      </c>
      <c r="J9" s="34">
        <v>129.1</v>
      </c>
      <c r="K9" s="34"/>
      <c r="L9" s="33" t="s">
        <v>6</v>
      </c>
      <c r="M9" s="50"/>
      <c r="N9" s="31" t="s">
        <v>36</v>
      </c>
      <c r="O9" s="10">
        <f>SUM(G9:G9)</f>
        <v>1.4786700000000002</v>
      </c>
      <c r="P9" s="9">
        <f>SUM(H9:H9)</f>
        <v>11.46</v>
      </c>
      <c r="Q9" s="8">
        <f>SUM(I9:I9)</f>
        <v>1</v>
      </c>
      <c r="R9" t="s">
        <v>55</v>
      </c>
    </row>
    <row r="10" spans="2:18">
      <c r="B10" s="42"/>
      <c r="C10" s="41"/>
      <c r="D10" s="40"/>
      <c r="E10" s="39"/>
      <c r="F10" s="38"/>
      <c r="G10" s="37"/>
      <c r="H10" s="36"/>
      <c r="I10" s="35"/>
      <c r="J10" s="34"/>
      <c r="K10" s="34"/>
      <c r="L10" s="33"/>
      <c r="M10" s="32"/>
      <c r="N10" s="31"/>
      <c r="O10" s="30"/>
      <c r="P10" s="29"/>
      <c r="Q10" s="28"/>
    </row>
    <row r="11" spans="2:18">
      <c r="B11" s="42" t="s">
        <v>57</v>
      </c>
      <c r="C11" s="41"/>
      <c r="D11" s="40"/>
      <c r="E11" s="39"/>
      <c r="F11" s="46" t="s">
        <v>56</v>
      </c>
      <c r="G11" s="45">
        <f>114.2*11.83/1000+5.3*4/1000</f>
        <v>1.3721860000000001</v>
      </c>
      <c r="H11" s="4">
        <v>11.83</v>
      </c>
      <c r="I11" s="44">
        <v>1</v>
      </c>
      <c r="J11" s="34">
        <v>116</v>
      </c>
      <c r="K11" s="34"/>
      <c r="L11" s="33" t="s">
        <v>6</v>
      </c>
      <c r="M11" s="50"/>
      <c r="N11" s="31" t="s">
        <v>36</v>
      </c>
      <c r="O11" s="10">
        <f>SUM(G11:G11)</f>
        <v>1.3721860000000001</v>
      </c>
      <c r="P11" s="9">
        <f>SUM(H11:H11)</f>
        <v>11.83</v>
      </c>
      <c r="Q11" s="8">
        <f>SUM(I11:I11)</f>
        <v>1</v>
      </c>
      <c r="R11" t="s">
        <v>55</v>
      </c>
    </row>
    <row r="12" spans="2:18">
      <c r="B12" s="42"/>
      <c r="C12" s="41"/>
      <c r="D12" s="40"/>
      <c r="E12" s="39"/>
      <c r="F12" s="38"/>
      <c r="G12" s="37"/>
      <c r="H12" s="36"/>
      <c r="I12" s="35"/>
      <c r="J12" s="34"/>
      <c r="K12" s="34"/>
      <c r="L12" s="33"/>
      <c r="M12" s="32"/>
      <c r="N12" s="31"/>
      <c r="O12" s="30"/>
      <c r="P12" s="29"/>
      <c r="Q12" s="28"/>
    </row>
    <row r="13" spans="2:18">
      <c r="B13" s="42" t="s">
        <v>54</v>
      </c>
      <c r="C13" s="41"/>
      <c r="D13" s="40"/>
      <c r="E13" s="39"/>
      <c r="F13" s="46" t="s">
        <v>53</v>
      </c>
      <c r="G13" s="45">
        <f>H13*J13/1000</f>
        <v>2.9175999999999997E-2</v>
      </c>
      <c r="H13" s="4">
        <v>2.8</v>
      </c>
      <c r="I13" s="44">
        <v>1</v>
      </c>
      <c r="J13" s="34">
        <v>10.42</v>
      </c>
      <c r="K13" s="34"/>
      <c r="L13" s="33" t="s">
        <v>6</v>
      </c>
      <c r="M13" s="50"/>
      <c r="N13" s="31" t="s">
        <v>36</v>
      </c>
      <c r="O13" s="10">
        <f>SUM(G13:G13)</f>
        <v>2.9175999999999997E-2</v>
      </c>
      <c r="P13" s="9">
        <f>SUM(H13:H13)</f>
        <v>2.8</v>
      </c>
      <c r="Q13" s="8">
        <f>SUM(I13:I13)</f>
        <v>1</v>
      </c>
      <c r="R13" t="s">
        <v>52</v>
      </c>
    </row>
    <row r="14" spans="2:18">
      <c r="B14" s="42"/>
      <c r="C14" s="41"/>
      <c r="D14" s="40"/>
      <c r="E14" s="39"/>
      <c r="F14" s="38"/>
      <c r="G14" s="45"/>
      <c r="H14" s="4"/>
      <c r="I14" s="44"/>
      <c r="J14" s="34"/>
      <c r="K14" s="34"/>
      <c r="L14" s="33"/>
      <c r="M14" s="32"/>
      <c r="N14" s="31"/>
      <c r="O14" s="30"/>
      <c r="P14" s="29"/>
      <c r="Q14" s="28"/>
    </row>
    <row r="15" spans="2:18">
      <c r="B15" s="42">
        <v>156</v>
      </c>
      <c r="C15" s="47">
        <v>11</v>
      </c>
      <c r="D15" s="40"/>
      <c r="E15" s="39"/>
      <c r="F15" s="46" t="s">
        <v>51</v>
      </c>
      <c r="G15" s="45">
        <f>H15*J15/1000</f>
        <v>0.18096399999999999</v>
      </c>
      <c r="H15" s="4">
        <v>4.5999999999999996</v>
      </c>
      <c r="I15" s="44">
        <v>1</v>
      </c>
      <c r="J15" s="34">
        <v>39.340000000000003</v>
      </c>
      <c r="K15" s="34"/>
      <c r="L15" s="33" t="s">
        <v>6</v>
      </c>
      <c r="M15" s="43"/>
      <c r="N15" s="31" t="s">
        <v>36</v>
      </c>
      <c r="O15" s="10">
        <f>SUM(G15:G15)</f>
        <v>0.18096399999999999</v>
      </c>
      <c r="P15" s="9">
        <f>SUM(H15:H15)</f>
        <v>4.5999999999999996</v>
      </c>
      <c r="Q15" s="8">
        <f>SUM(I15:I15)</f>
        <v>1</v>
      </c>
      <c r="R15" t="s">
        <v>50</v>
      </c>
    </row>
    <row r="16" spans="2:18">
      <c r="B16" s="42"/>
      <c r="C16" s="41"/>
      <c r="D16" s="40"/>
      <c r="E16" s="39"/>
      <c r="F16" s="38"/>
      <c r="G16" s="45"/>
      <c r="H16" s="4"/>
      <c r="I16" s="44"/>
      <c r="J16" s="34"/>
      <c r="K16" s="34"/>
      <c r="L16" s="33"/>
      <c r="M16" s="32"/>
      <c r="N16" s="31"/>
      <c r="O16" s="30"/>
      <c r="P16" s="29"/>
      <c r="Q16" s="28"/>
    </row>
    <row r="17" spans="2:18">
      <c r="B17" s="42">
        <v>159</v>
      </c>
      <c r="C17" s="41">
        <v>8</v>
      </c>
      <c r="D17" s="40"/>
      <c r="E17" s="39"/>
      <c r="F17" s="46" t="s">
        <v>49</v>
      </c>
      <c r="G17" s="45">
        <f>H17*J17/1000</f>
        <v>0.1188621</v>
      </c>
      <c r="H17" s="4">
        <v>3.99</v>
      </c>
      <c r="I17" s="44">
        <v>1</v>
      </c>
      <c r="J17" s="34">
        <v>29.79</v>
      </c>
      <c r="K17" s="34"/>
      <c r="L17" s="33" t="s">
        <v>6</v>
      </c>
      <c r="M17" s="50"/>
      <c r="N17" s="31" t="s">
        <v>36</v>
      </c>
      <c r="O17" s="10">
        <f>SUM(G17:G20)</f>
        <v>0.43821089999999996</v>
      </c>
      <c r="P17" s="9">
        <f>SUM(H17:H20)</f>
        <v>14.71</v>
      </c>
      <c r="Q17" s="8">
        <f>SUM(I17:I20)</f>
        <v>4</v>
      </c>
    </row>
    <row r="18" spans="2:18">
      <c r="B18" s="42">
        <v>159</v>
      </c>
      <c r="C18" s="41">
        <v>8</v>
      </c>
      <c r="D18" s="40"/>
      <c r="E18" s="39"/>
      <c r="F18" s="46" t="s">
        <v>49</v>
      </c>
      <c r="G18" s="45">
        <f>H18*J18/1000</f>
        <v>0.1188621</v>
      </c>
      <c r="H18" s="4">
        <v>3.99</v>
      </c>
      <c r="I18" s="44">
        <v>1</v>
      </c>
      <c r="J18" s="34">
        <v>29.79</v>
      </c>
      <c r="K18" s="34"/>
      <c r="L18" s="33" t="s">
        <v>6</v>
      </c>
      <c r="M18" s="50"/>
      <c r="N18" s="31" t="s">
        <v>36</v>
      </c>
      <c r="O18" s="30"/>
      <c r="P18" s="29"/>
      <c r="Q18" s="28"/>
    </row>
    <row r="19" spans="2:18">
      <c r="B19" s="42">
        <v>159</v>
      </c>
      <c r="C19" s="41">
        <v>8</v>
      </c>
      <c r="D19" s="40"/>
      <c r="E19" s="39"/>
      <c r="F19" s="46" t="s">
        <v>48</v>
      </c>
      <c r="G19" s="45">
        <f>H19*J19/1000</f>
        <v>0.10605239999999999</v>
      </c>
      <c r="H19" s="4">
        <v>3.56</v>
      </c>
      <c r="I19" s="44">
        <v>1</v>
      </c>
      <c r="J19" s="34">
        <v>29.79</v>
      </c>
      <c r="K19" s="34"/>
      <c r="L19" s="33" t="s">
        <v>6</v>
      </c>
      <c r="M19" s="50"/>
      <c r="N19" s="31" t="s">
        <v>36</v>
      </c>
      <c r="O19" s="30"/>
      <c r="P19" s="29"/>
      <c r="Q19" s="28"/>
    </row>
    <row r="20" spans="2:18">
      <c r="B20" s="42">
        <v>159</v>
      </c>
      <c r="C20" s="41">
        <v>8</v>
      </c>
      <c r="D20" s="40"/>
      <c r="E20" s="39"/>
      <c r="F20" s="46" t="s">
        <v>43</v>
      </c>
      <c r="G20" s="45">
        <f>H20*J20/1000</f>
        <v>9.4434299999999999E-2</v>
      </c>
      <c r="H20" s="4">
        <v>3.17</v>
      </c>
      <c r="I20" s="44">
        <v>1</v>
      </c>
      <c r="J20" s="34">
        <v>29.79</v>
      </c>
      <c r="K20" s="34"/>
      <c r="L20" s="33" t="s">
        <v>6</v>
      </c>
      <c r="M20" s="50"/>
      <c r="N20" s="31" t="s">
        <v>36</v>
      </c>
      <c r="O20" s="30"/>
      <c r="P20" s="29"/>
      <c r="Q20" s="28"/>
    </row>
    <row r="21" spans="2:18">
      <c r="B21" s="42"/>
      <c r="C21" s="41"/>
      <c r="D21" s="40"/>
      <c r="E21" s="39"/>
      <c r="F21" s="38"/>
      <c r="G21" s="45"/>
      <c r="H21" s="4"/>
      <c r="I21" s="44"/>
      <c r="J21" s="34"/>
      <c r="K21" s="34"/>
      <c r="L21" s="33"/>
      <c r="M21" s="32"/>
      <c r="N21" s="31"/>
      <c r="O21" s="30"/>
      <c r="P21" s="29"/>
      <c r="Q21" s="28"/>
    </row>
    <row r="22" spans="2:18">
      <c r="B22" s="42">
        <v>219</v>
      </c>
      <c r="C22" s="47">
        <v>6</v>
      </c>
      <c r="D22" s="40"/>
      <c r="E22" s="39"/>
      <c r="F22" s="46" t="s">
        <v>47</v>
      </c>
      <c r="G22" s="45">
        <f>H22*J22/1000</f>
        <v>0.35838239999999993</v>
      </c>
      <c r="H22" s="4">
        <v>11.37</v>
      </c>
      <c r="I22" s="44">
        <v>1</v>
      </c>
      <c r="J22" s="34">
        <v>31.52</v>
      </c>
      <c r="K22" s="34"/>
      <c r="L22" s="33" t="s">
        <v>6</v>
      </c>
      <c r="M22" s="43"/>
      <c r="N22" s="31" t="s">
        <v>36</v>
      </c>
      <c r="O22" s="10">
        <f>SUM(G22:G22)</f>
        <v>0.35838239999999993</v>
      </c>
      <c r="P22" s="9">
        <f>SUM(H22:H22)</f>
        <v>11.37</v>
      </c>
      <c r="Q22" s="8">
        <f>SUM(I22:I22)</f>
        <v>1</v>
      </c>
    </row>
    <row r="23" spans="2:18">
      <c r="B23" s="42"/>
      <c r="C23" s="41"/>
      <c r="D23" s="40"/>
      <c r="E23" s="39"/>
      <c r="F23" s="38"/>
      <c r="G23" s="45"/>
      <c r="H23" s="4"/>
      <c r="I23" s="44"/>
      <c r="J23" s="34"/>
      <c r="K23" s="34"/>
      <c r="L23" s="33"/>
      <c r="M23" s="32"/>
      <c r="N23" s="31"/>
      <c r="O23" s="30"/>
      <c r="P23" s="29"/>
      <c r="Q23" s="28"/>
    </row>
    <row r="24" spans="2:18">
      <c r="B24" s="42">
        <v>219</v>
      </c>
      <c r="C24" s="47">
        <v>14</v>
      </c>
      <c r="D24" s="40"/>
      <c r="E24" s="39"/>
      <c r="F24" s="46" t="s">
        <v>46</v>
      </c>
      <c r="G24" s="45">
        <f>H24*J24/1000</f>
        <v>0.58747400000000005</v>
      </c>
      <c r="H24" s="4">
        <v>8.3000000000000007</v>
      </c>
      <c r="I24" s="44">
        <v>1</v>
      </c>
      <c r="J24" s="34">
        <v>70.78</v>
      </c>
      <c r="K24" s="34"/>
      <c r="L24" s="33" t="s">
        <v>6</v>
      </c>
      <c r="M24" s="43"/>
      <c r="N24" s="31" t="s">
        <v>36</v>
      </c>
      <c r="O24" s="10">
        <f>SUM(G24:G24)</f>
        <v>0.58747400000000005</v>
      </c>
      <c r="P24" s="9">
        <f>SUM(H24:H24)</f>
        <v>8.3000000000000007</v>
      </c>
      <c r="Q24" s="8">
        <f>SUM(I24:I24)</f>
        <v>1</v>
      </c>
      <c r="R24" t="s">
        <v>35</v>
      </c>
    </row>
    <row r="25" spans="2:18">
      <c r="B25" s="42"/>
      <c r="C25" s="41"/>
      <c r="D25" s="40"/>
      <c r="E25" s="39"/>
      <c r="F25" s="38"/>
      <c r="G25" s="45"/>
      <c r="H25" s="4"/>
      <c r="I25" s="44"/>
      <c r="J25" s="34"/>
      <c r="K25" s="34"/>
      <c r="L25" s="33"/>
      <c r="M25" s="32"/>
      <c r="N25" s="31"/>
      <c r="O25" s="30"/>
      <c r="P25" s="29"/>
      <c r="Q25" s="28"/>
    </row>
    <row r="26" spans="2:18">
      <c r="B26" s="42">
        <v>273</v>
      </c>
      <c r="C26" s="47">
        <v>6</v>
      </c>
      <c r="D26" s="40"/>
      <c r="E26" s="39"/>
      <c r="F26" s="46" t="s">
        <v>45</v>
      </c>
      <c r="G26" s="45">
        <f>H26*J26/1000</f>
        <v>0.24061589999999999</v>
      </c>
      <c r="H26" s="4">
        <v>6.09</v>
      </c>
      <c r="I26" s="44">
        <v>1</v>
      </c>
      <c r="J26" s="34">
        <v>39.51</v>
      </c>
      <c r="K26" s="34"/>
      <c r="L26" s="33" t="s">
        <v>6</v>
      </c>
      <c r="M26" s="43"/>
      <c r="N26" s="31" t="s">
        <v>36</v>
      </c>
      <c r="O26" s="10">
        <f>SUM(G26:G27)</f>
        <v>0.35519489999999998</v>
      </c>
      <c r="P26" s="9">
        <f>SUM(H26:H27)</f>
        <v>8.99</v>
      </c>
      <c r="Q26" s="8">
        <f>SUM(I26:I27)</f>
        <v>2</v>
      </c>
    </row>
    <row r="27" spans="2:18">
      <c r="B27" s="42">
        <v>273</v>
      </c>
      <c r="C27" s="47">
        <v>6</v>
      </c>
      <c r="D27" s="40"/>
      <c r="E27" s="39"/>
      <c r="F27" s="46" t="s">
        <v>44</v>
      </c>
      <c r="G27" s="45">
        <f>H27*J27/1000</f>
        <v>0.114579</v>
      </c>
      <c r="H27" s="4">
        <v>2.9</v>
      </c>
      <c r="I27" s="44">
        <v>1</v>
      </c>
      <c r="J27" s="34">
        <v>39.51</v>
      </c>
      <c r="K27" s="34"/>
      <c r="L27" s="33" t="s">
        <v>6</v>
      </c>
      <c r="M27" s="43"/>
      <c r="N27" s="31" t="s">
        <v>36</v>
      </c>
      <c r="O27" s="30"/>
      <c r="P27" s="29"/>
      <c r="Q27" s="28"/>
    </row>
    <row r="28" spans="2:18">
      <c r="B28" s="42"/>
      <c r="C28" s="41"/>
      <c r="D28" s="40"/>
      <c r="E28" s="39"/>
      <c r="F28" s="38"/>
      <c r="G28" s="45"/>
      <c r="H28" s="4"/>
      <c r="I28" s="44"/>
      <c r="J28" s="34"/>
      <c r="K28" s="34"/>
      <c r="L28" s="33"/>
      <c r="M28" s="32"/>
      <c r="N28" s="31"/>
      <c r="O28" s="30"/>
      <c r="P28" s="29"/>
      <c r="Q28" s="28"/>
    </row>
    <row r="29" spans="2:18">
      <c r="B29" s="42">
        <v>273</v>
      </c>
      <c r="C29" s="41">
        <v>7</v>
      </c>
      <c r="D29" s="40"/>
      <c r="E29" s="39"/>
      <c r="F29" s="46" t="s">
        <v>43</v>
      </c>
      <c r="G29" s="45">
        <f>H29*J29/1000</f>
        <v>0.20664000000000002</v>
      </c>
      <c r="H29" s="4">
        <v>4.5</v>
      </c>
      <c r="I29" s="44">
        <v>1</v>
      </c>
      <c r="J29" s="34">
        <v>45.92</v>
      </c>
      <c r="K29" s="34"/>
      <c r="L29" s="33" t="s">
        <v>6</v>
      </c>
      <c r="M29" s="50"/>
      <c r="N29" s="31" t="s">
        <v>36</v>
      </c>
      <c r="O29" s="10">
        <f>SUM(G29)</f>
        <v>0.20664000000000002</v>
      </c>
      <c r="P29" s="9">
        <f>SUM(H29)</f>
        <v>4.5</v>
      </c>
      <c r="Q29" s="8">
        <f>SUM(I29)</f>
        <v>1</v>
      </c>
    </row>
    <row r="30" spans="2:18">
      <c r="B30" s="42"/>
      <c r="C30" s="41"/>
      <c r="D30" s="40"/>
      <c r="E30" s="39"/>
      <c r="F30" s="38"/>
      <c r="G30" s="45"/>
      <c r="H30" s="4"/>
      <c r="I30" s="44"/>
      <c r="J30" s="34"/>
      <c r="K30" s="34"/>
      <c r="L30" s="33"/>
      <c r="M30" s="32"/>
      <c r="N30" s="31"/>
      <c r="O30" s="30"/>
      <c r="P30" s="29"/>
      <c r="Q30" s="28"/>
    </row>
    <row r="31" spans="2:18">
      <c r="B31" s="42">
        <v>273</v>
      </c>
      <c r="C31" s="41">
        <v>8</v>
      </c>
      <c r="D31" s="40"/>
      <c r="E31" s="39"/>
      <c r="F31" s="46" t="s">
        <v>42</v>
      </c>
      <c r="G31" s="45">
        <f>H31*J31/1000</f>
        <v>0.13174559999999999</v>
      </c>
      <c r="H31" s="4">
        <v>2.52</v>
      </c>
      <c r="I31" s="44">
        <v>1</v>
      </c>
      <c r="J31" s="34">
        <v>52.28</v>
      </c>
      <c r="K31" s="34"/>
      <c r="L31" s="33" t="s">
        <v>6</v>
      </c>
      <c r="M31" s="50"/>
      <c r="N31" s="31" t="s">
        <v>36</v>
      </c>
      <c r="O31" s="10">
        <f>SUM(G31)</f>
        <v>0.13174559999999999</v>
      </c>
      <c r="P31" s="9">
        <f>SUM(H31)</f>
        <v>2.52</v>
      </c>
      <c r="Q31" s="8">
        <f>SUM(I31)</f>
        <v>1</v>
      </c>
      <c r="R31" t="s">
        <v>41</v>
      </c>
    </row>
    <row r="32" spans="2:18">
      <c r="B32" s="42"/>
      <c r="C32" s="41"/>
      <c r="D32" s="40"/>
      <c r="E32" s="39"/>
      <c r="F32" s="46"/>
      <c r="G32" s="45"/>
      <c r="H32" s="4"/>
      <c r="I32" s="44"/>
      <c r="J32" s="34"/>
      <c r="K32" s="34"/>
      <c r="L32" s="33"/>
      <c r="M32" s="49"/>
      <c r="N32" s="31"/>
      <c r="O32" s="10"/>
      <c r="P32" s="9"/>
      <c r="Q32" s="8"/>
    </row>
    <row r="33" spans="2:18">
      <c r="B33" s="42">
        <v>325</v>
      </c>
      <c r="C33" s="47">
        <v>8</v>
      </c>
      <c r="D33" s="40"/>
      <c r="E33" s="39"/>
      <c r="F33" s="46" t="s">
        <v>40</v>
      </c>
      <c r="G33" s="45">
        <f>H33*J33/1000</f>
        <v>0.15947699999999998</v>
      </c>
      <c r="H33" s="4">
        <v>2.5499999999999998</v>
      </c>
      <c r="I33" s="44">
        <v>1</v>
      </c>
      <c r="J33" s="34">
        <v>62.54</v>
      </c>
      <c r="K33" s="34"/>
      <c r="L33" s="33" t="s">
        <v>6</v>
      </c>
      <c r="M33" s="43"/>
      <c r="N33" s="31" t="s">
        <v>36</v>
      </c>
      <c r="O33" s="10">
        <f>SUM(G33:G33)</f>
        <v>0.15947699999999998</v>
      </c>
      <c r="P33" s="9">
        <f>SUM(H33:H33)</f>
        <v>2.5499999999999998</v>
      </c>
      <c r="Q33" s="8">
        <f>SUM(I33:I33)</f>
        <v>1</v>
      </c>
    </row>
    <row r="34" spans="2:18">
      <c r="B34" s="42"/>
      <c r="C34" s="41"/>
      <c r="D34" s="40"/>
      <c r="E34" s="39"/>
      <c r="F34" s="38"/>
      <c r="G34" s="45"/>
      <c r="H34" s="4"/>
      <c r="I34" s="44"/>
      <c r="J34" s="34"/>
      <c r="K34" s="34"/>
      <c r="L34" s="33"/>
      <c r="M34" s="32"/>
      <c r="N34" s="31"/>
      <c r="O34" s="30"/>
      <c r="P34" s="29"/>
      <c r="Q34" s="28"/>
    </row>
    <row r="35" spans="2:18">
      <c r="B35" s="42">
        <v>325</v>
      </c>
      <c r="C35" s="47">
        <v>8</v>
      </c>
      <c r="D35" s="40"/>
      <c r="E35" s="39"/>
      <c r="F35" s="46" t="s">
        <v>39</v>
      </c>
      <c r="G35" s="45">
        <f>H35*J35/1000</f>
        <v>0.20200419999999999</v>
      </c>
      <c r="H35" s="4">
        <v>3.23</v>
      </c>
      <c r="I35" s="44">
        <v>1</v>
      </c>
      <c r="J35" s="34">
        <v>62.54</v>
      </c>
      <c r="K35" s="34"/>
      <c r="L35" s="33" t="s">
        <v>6</v>
      </c>
      <c r="M35" s="43"/>
      <c r="N35" s="31" t="s">
        <v>36</v>
      </c>
      <c r="O35" s="10">
        <f>SUM(G35:G35)</f>
        <v>0.20200419999999999</v>
      </c>
      <c r="P35" s="9">
        <f>SUM(H35:H35)</f>
        <v>3.23</v>
      </c>
      <c r="Q35" s="8">
        <f>SUM(I35:I35)</f>
        <v>1</v>
      </c>
    </row>
    <row r="36" spans="2:18">
      <c r="B36" s="42"/>
      <c r="C36" s="41"/>
      <c r="D36" s="40"/>
      <c r="E36" s="39"/>
      <c r="F36" s="38"/>
      <c r="G36" s="45"/>
      <c r="H36" s="4"/>
      <c r="I36" s="44"/>
      <c r="J36" s="34"/>
      <c r="K36" s="34"/>
      <c r="L36" s="33"/>
      <c r="M36" s="32"/>
      <c r="N36" s="31"/>
      <c r="O36" s="30"/>
      <c r="P36" s="29"/>
      <c r="Q36" s="28"/>
    </row>
    <row r="37" spans="2:18">
      <c r="B37" s="42">
        <v>325</v>
      </c>
      <c r="C37" s="47">
        <v>9</v>
      </c>
      <c r="D37" s="40"/>
      <c r="E37" s="39"/>
      <c r="F37" s="46" t="s">
        <v>38</v>
      </c>
      <c r="G37" s="45">
        <f>H37*J37/1000</f>
        <v>0.25951800000000003</v>
      </c>
      <c r="H37" s="4">
        <v>3.7</v>
      </c>
      <c r="I37" s="44">
        <v>1</v>
      </c>
      <c r="J37" s="34">
        <v>70.14</v>
      </c>
      <c r="K37" s="34"/>
      <c r="L37" s="33" t="s">
        <v>6</v>
      </c>
      <c r="M37" s="43"/>
      <c r="N37" s="31" t="s">
        <v>36</v>
      </c>
      <c r="O37" s="10">
        <f>SUM(G37:G37)</f>
        <v>0.25951800000000003</v>
      </c>
      <c r="P37" s="9">
        <f>SUM(H37:H37)</f>
        <v>3.7</v>
      </c>
      <c r="Q37" s="8">
        <f>SUM(I37:I37)</f>
        <v>1</v>
      </c>
    </row>
    <row r="38" spans="2:18">
      <c r="B38" s="42"/>
      <c r="C38" s="41"/>
      <c r="D38" s="40"/>
      <c r="E38" s="39"/>
      <c r="F38" s="38"/>
      <c r="G38" s="45"/>
      <c r="H38" s="4"/>
      <c r="I38" s="44"/>
      <c r="J38" s="34"/>
      <c r="K38" s="34"/>
      <c r="L38" s="33"/>
      <c r="M38" s="32"/>
      <c r="N38" s="31"/>
      <c r="O38" s="30"/>
      <c r="P38" s="29"/>
      <c r="Q38" s="28"/>
    </row>
    <row r="39" spans="2:18">
      <c r="B39" s="42">
        <v>325</v>
      </c>
      <c r="C39" s="47">
        <v>10</v>
      </c>
      <c r="D39" s="40"/>
      <c r="E39" s="39"/>
      <c r="F39" s="46" t="s">
        <v>37</v>
      </c>
      <c r="G39" s="45">
        <f>H39*J39/1000</f>
        <v>0.41170400000000001</v>
      </c>
      <c r="H39" s="4">
        <v>5.3</v>
      </c>
      <c r="I39" s="44">
        <v>1</v>
      </c>
      <c r="J39" s="34">
        <v>77.680000000000007</v>
      </c>
      <c r="K39" s="34"/>
      <c r="L39" s="33" t="s">
        <v>6</v>
      </c>
      <c r="M39" s="43"/>
      <c r="N39" s="31" t="s">
        <v>36</v>
      </c>
      <c r="O39" s="10">
        <f>SUM(G39:G39)</f>
        <v>0.41170400000000001</v>
      </c>
      <c r="P39" s="9">
        <f>SUM(H39:H39)</f>
        <v>5.3</v>
      </c>
      <c r="Q39" s="8">
        <f>SUM(I39:I39)</f>
        <v>1</v>
      </c>
      <c r="R39" t="s">
        <v>35</v>
      </c>
    </row>
    <row r="40" spans="2:18">
      <c r="B40" s="42"/>
      <c r="C40" s="41"/>
      <c r="D40" s="40"/>
      <c r="E40" s="39"/>
      <c r="F40" s="38"/>
      <c r="G40" s="48"/>
      <c r="H40" s="36"/>
      <c r="I40" s="35"/>
      <c r="J40" s="34"/>
      <c r="K40" s="34"/>
      <c r="L40" s="33"/>
      <c r="M40" s="32"/>
      <c r="N40" s="31"/>
      <c r="O40" s="30"/>
      <c r="P40" s="29"/>
      <c r="Q40" s="28"/>
    </row>
    <row r="41" spans="2:18">
      <c r="B41" s="42">
        <v>1020</v>
      </c>
      <c r="C41" s="41">
        <v>20</v>
      </c>
      <c r="D41" s="40"/>
      <c r="E41" s="39"/>
      <c r="F41" s="38" t="s">
        <v>34</v>
      </c>
      <c r="G41" s="45">
        <f>H41*J41/1000</f>
        <v>1.3316400000000002</v>
      </c>
      <c r="H41" s="36">
        <v>2.7</v>
      </c>
      <c r="I41" s="35">
        <v>1</v>
      </c>
      <c r="J41" s="34">
        <v>493.2</v>
      </c>
      <c r="K41" s="34"/>
      <c r="L41" s="33" t="s">
        <v>6</v>
      </c>
      <c r="M41" s="32"/>
      <c r="N41" s="31" t="s">
        <v>33</v>
      </c>
      <c r="O41" s="10">
        <f>SUM(G41:G41)</f>
        <v>1.3316400000000002</v>
      </c>
      <c r="P41" s="9">
        <f>SUM(H41:H41)</f>
        <v>2.7</v>
      </c>
      <c r="Q41" s="8">
        <f>SUM(I41:I41)</f>
        <v>1</v>
      </c>
      <c r="R41" t="s">
        <v>32</v>
      </c>
    </row>
    <row r="42" spans="2:18">
      <c r="B42" s="42"/>
      <c r="C42" s="41"/>
      <c r="D42" s="40"/>
      <c r="E42" s="39"/>
      <c r="F42" s="38"/>
      <c r="G42" s="48"/>
      <c r="H42" s="36"/>
      <c r="I42" s="35"/>
      <c r="J42" s="34"/>
      <c r="K42" s="34"/>
      <c r="L42" s="33"/>
      <c r="M42" s="32"/>
      <c r="N42" s="31"/>
      <c r="O42" s="30"/>
      <c r="P42" s="29"/>
      <c r="Q42" s="28"/>
    </row>
    <row r="43" spans="2:18">
      <c r="B43" s="42" t="s">
        <v>31</v>
      </c>
      <c r="C43" s="47">
        <v>5</v>
      </c>
      <c r="D43" s="40"/>
      <c r="E43" s="39"/>
      <c r="F43" s="46" t="s">
        <v>30</v>
      </c>
      <c r="G43" s="45">
        <f>5*1500*3000*0.00000785/1000</f>
        <v>0.176625</v>
      </c>
      <c r="H43" s="4"/>
      <c r="I43" s="44">
        <v>1</v>
      </c>
      <c r="J43" s="34"/>
      <c r="K43" s="34"/>
      <c r="L43" s="33" t="s">
        <v>6</v>
      </c>
      <c r="M43" s="43"/>
      <c r="N43" s="31" t="s">
        <v>9</v>
      </c>
      <c r="O43" s="10">
        <f>SUM(G43:G43)</f>
        <v>0.176625</v>
      </c>
      <c r="P43" s="9">
        <f>SUM(H43:H43)</f>
        <v>0</v>
      </c>
      <c r="Q43" s="8">
        <f>SUM(I43:I43)</f>
        <v>1</v>
      </c>
    </row>
    <row r="44" spans="2:18">
      <c r="B44" s="42"/>
      <c r="C44" s="41"/>
      <c r="D44" s="40"/>
      <c r="E44" s="39"/>
      <c r="F44" s="38"/>
      <c r="G44" s="45"/>
      <c r="H44" s="4"/>
      <c r="I44" s="44"/>
      <c r="J44" s="34"/>
      <c r="K44" s="34"/>
      <c r="L44" s="33"/>
      <c r="M44" s="32"/>
      <c r="N44" s="31"/>
      <c r="O44" s="30"/>
      <c r="P44" s="29"/>
      <c r="Q44" s="28"/>
    </row>
    <row r="45" spans="2:18">
      <c r="B45" s="42" t="s">
        <v>29</v>
      </c>
      <c r="C45" s="47">
        <v>6</v>
      </c>
      <c r="D45" s="40"/>
      <c r="E45" s="39"/>
      <c r="F45" s="46" t="s">
        <v>25</v>
      </c>
      <c r="G45" s="45">
        <f>6*500*2140*0.00000785/1000</f>
        <v>5.0396999999999997E-2</v>
      </c>
      <c r="H45" s="4"/>
      <c r="I45" s="44">
        <v>1</v>
      </c>
      <c r="J45" s="34"/>
      <c r="K45" s="34"/>
      <c r="L45" s="33" t="s">
        <v>6</v>
      </c>
      <c r="M45" s="43"/>
      <c r="N45" s="31" t="s">
        <v>5</v>
      </c>
      <c r="O45" s="10">
        <f>SUM(G45:G48)</f>
        <v>0.33092459999999996</v>
      </c>
      <c r="P45" s="9">
        <f>SUM(H45:H48)</f>
        <v>0</v>
      </c>
      <c r="Q45" s="8">
        <f>SUM(I45:I48)</f>
        <v>4</v>
      </c>
    </row>
    <row r="46" spans="2:18">
      <c r="B46" s="42" t="s">
        <v>28</v>
      </c>
      <c r="C46" s="47">
        <v>6</v>
      </c>
      <c r="D46" s="40"/>
      <c r="E46" s="39"/>
      <c r="F46" s="46" t="s">
        <v>27</v>
      </c>
      <c r="G46" s="45">
        <f>6*1500*1700*0.00000785/1000</f>
        <v>0.12010499999999999</v>
      </c>
      <c r="H46" s="4"/>
      <c r="I46" s="44">
        <v>1</v>
      </c>
      <c r="J46" s="34"/>
      <c r="K46" s="34"/>
      <c r="L46" s="33" t="s">
        <v>6</v>
      </c>
      <c r="M46" s="43"/>
      <c r="N46" s="31" t="s">
        <v>9</v>
      </c>
      <c r="O46" s="30"/>
      <c r="P46" s="29"/>
      <c r="Q46" s="28"/>
    </row>
    <row r="47" spans="2:18">
      <c r="B47" s="42" t="s">
        <v>28</v>
      </c>
      <c r="C47" s="47">
        <v>6</v>
      </c>
      <c r="D47" s="40"/>
      <c r="E47" s="39"/>
      <c r="F47" s="46" t="s">
        <v>27</v>
      </c>
      <c r="G47" s="45">
        <f>6*1500*1700*0.00000785/1000</f>
        <v>0.12010499999999999</v>
      </c>
      <c r="H47" s="4"/>
      <c r="I47" s="44">
        <v>1</v>
      </c>
      <c r="J47" s="34"/>
      <c r="K47" s="34"/>
      <c r="L47" s="33" t="s">
        <v>6</v>
      </c>
      <c r="M47" s="43"/>
      <c r="N47" s="31" t="s">
        <v>9</v>
      </c>
      <c r="O47" s="30"/>
      <c r="P47" s="29"/>
      <c r="Q47" s="28"/>
    </row>
    <row r="48" spans="2:18">
      <c r="B48" s="42" t="s">
        <v>26</v>
      </c>
      <c r="C48" s="47">
        <v>6</v>
      </c>
      <c r="D48" s="40"/>
      <c r="E48" s="39"/>
      <c r="F48" s="46" t="s">
        <v>25</v>
      </c>
      <c r="G48" s="45">
        <f>6*400*2140*0.00000785/1000</f>
        <v>4.0317600000000002E-2</v>
      </c>
      <c r="H48" s="4"/>
      <c r="I48" s="44">
        <v>1</v>
      </c>
      <c r="J48" s="34"/>
      <c r="K48" s="34"/>
      <c r="L48" s="33" t="s">
        <v>6</v>
      </c>
      <c r="M48" s="43"/>
      <c r="N48" s="31" t="s">
        <v>5</v>
      </c>
      <c r="O48" s="30"/>
      <c r="P48" s="29"/>
      <c r="Q48" s="28"/>
    </row>
    <row r="49" spans="2:17">
      <c r="B49" s="42"/>
      <c r="C49" s="41"/>
      <c r="D49" s="40"/>
      <c r="E49" s="39"/>
      <c r="F49" s="38"/>
      <c r="G49" s="48"/>
      <c r="H49" s="36"/>
      <c r="I49" s="35"/>
      <c r="J49" s="34"/>
      <c r="K49" s="34"/>
      <c r="L49" s="33"/>
      <c r="M49" s="32"/>
      <c r="N49" s="31"/>
      <c r="O49" s="30"/>
      <c r="P49" s="29"/>
      <c r="Q49" s="28"/>
    </row>
    <row r="50" spans="2:17">
      <c r="B50" s="42" t="s">
        <v>8</v>
      </c>
      <c r="C50" s="47">
        <v>8</v>
      </c>
      <c r="D50" s="40"/>
      <c r="E50" s="39"/>
      <c r="F50" s="46" t="s">
        <v>23</v>
      </c>
      <c r="G50" s="45">
        <f>8*1500*6000*0.00000785/1000</f>
        <v>0.56519999999999992</v>
      </c>
      <c r="H50" s="4"/>
      <c r="I50" s="44">
        <v>1</v>
      </c>
      <c r="J50" s="34"/>
      <c r="K50" s="34"/>
      <c r="L50" s="33" t="s">
        <v>6</v>
      </c>
      <c r="M50" s="43"/>
      <c r="N50" s="31" t="s">
        <v>5</v>
      </c>
      <c r="O50" s="10">
        <f>SUM(G50:G54)</f>
        <v>2.8259999999999996</v>
      </c>
      <c r="P50" s="9">
        <f>SUM(H50:H54)</f>
        <v>0</v>
      </c>
      <c r="Q50" s="8">
        <f>SUM(I50:I54)</f>
        <v>5</v>
      </c>
    </row>
    <row r="51" spans="2:17">
      <c r="B51" s="42" t="s">
        <v>8</v>
      </c>
      <c r="C51" s="47">
        <v>8</v>
      </c>
      <c r="D51" s="40"/>
      <c r="E51" s="39"/>
      <c r="F51" s="46" t="s">
        <v>23</v>
      </c>
      <c r="G51" s="45">
        <f>8*1500*6000*0.00000785/1000</f>
        <v>0.56519999999999992</v>
      </c>
      <c r="H51" s="4"/>
      <c r="I51" s="44">
        <v>1</v>
      </c>
      <c r="J51" s="34"/>
      <c r="K51" s="34"/>
      <c r="L51" s="33" t="s">
        <v>6</v>
      </c>
      <c r="M51" s="43"/>
      <c r="N51" s="31" t="s">
        <v>5</v>
      </c>
      <c r="O51" s="30"/>
      <c r="P51" s="29"/>
      <c r="Q51" s="28"/>
    </row>
    <row r="52" spans="2:17">
      <c r="B52" s="42" t="s">
        <v>8</v>
      </c>
      <c r="C52" s="47">
        <v>8</v>
      </c>
      <c r="D52" s="40"/>
      <c r="E52" s="39"/>
      <c r="F52" s="46" t="s">
        <v>23</v>
      </c>
      <c r="G52" s="45">
        <f>8*1500*6000*0.00000785/1000</f>
        <v>0.56519999999999992</v>
      </c>
      <c r="H52" s="4"/>
      <c r="I52" s="44">
        <v>1</v>
      </c>
      <c r="J52" s="34"/>
      <c r="K52" s="34"/>
      <c r="L52" s="33" t="s">
        <v>6</v>
      </c>
      <c r="M52" s="43"/>
      <c r="N52" s="31" t="s">
        <v>5</v>
      </c>
      <c r="O52" s="30"/>
      <c r="P52" s="29"/>
      <c r="Q52" s="28"/>
    </row>
    <row r="53" spans="2:17">
      <c r="B53" s="42" t="s">
        <v>8</v>
      </c>
      <c r="C53" s="47">
        <v>8</v>
      </c>
      <c r="D53" s="40"/>
      <c r="E53" s="39"/>
      <c r="F53" s="46" t="s">
        <v>23</v>
      </c>
      <c r="G53" s="45">
        <f>8*1500*6000*0.00000785/1000</f>
        <v>0.56519999999999992</v>
      </c>
      <c r="H53" s="4"/>
      <c r="I53" s="44">
        <v>1</v>
      </c>
      <c r="J53" s="34"/>
      <c r="K53" s="34"/>
      <c r="L53" s="33" t="s">
        <v>6</v>
      </c>
      <c r="M53" s="43"/>
      <c r="N53" s="31" t="s">
        <v>5</v>
      </c>
      <c r="O53" s="30"/>
      <c r="P53" s="29"/>
      <c r="Q53" s="28"/>
    </row>
    <row r="54" spans="2:17">
      <c r="B54" s="42" t="s">
        <v>8</v>
      </c>
      <c r="C54" s="47">
        <v>8</v>
      </c>
      <c r="D54" s="40"/>
      <c r="E54" s="39"/>
      <c r="F54" s="46" t="s">
        <v>20</v>
      </c>
      <c r="G54" s="45">
        <f>8*1500*6000*0.00000785/1000</f>
        <v>0.56519999999999992</v>
      </c>
      <c r="H54" s="4"/>
      <c r="I54" s="44">
        <v>1</v>
      </c>
      <c r="J54" s="34"/>
      <c r="K54" s="34"/>
      <c r="L54" s="33" t="s">
        <v>6</v>
      </c>
      <c r="M54" s="43"/>
      <c r="N54" s="31" t="s">
        <v>5</v>
      </c>
      <c r="O54" s="30"/>
      <c r="P54" s="29"/>
      <c r="Q54" s="28"/>
    </row>
    <row r="55" spans="2:17">
      <c r="B55" s="42"/>
      <c r="C55" s="41"/>
      <c r="D55" s="40"/>
      <c r="E55" s="39"/>
      <c r="F55" s="38"/>
      <c r="G55" s="48"/>
      <c r="H55" s="36"/>
      <c r="I55" s="35"/>
      <c r="J55" s="34"/>
      <c r="K55" s="34"/>
      <c r="L55" s="33"/>
      <c r="M55" s="32"/>
      <c r="N55" s="31"/>
      <c r="O55" s="30"/>
      <c r="P55" s="29"/>
      <c r="Q55" s="28"/>
    </row>
    <row r="56" spans="2:17">
      <c r="B56" s="42" t="s">
        <v>24</v>
      </c>
      <c r="C56" s="47">
        <v>8</v>
      </c>
      <c r="D56" s="40"/>
      <c r="E56" s="39"/>
      <c r="F56" s="46" t="s">
        <v>23</v>
      </c>
      <c r="G56" s="45">
        <f>8*1500*4190*0.00000785/1000</f>
        <v>0.39469799999999999</v>
      </c>
      <c r="H56" s="4"/>
      <c r="I56" s="44">
        <v>1</v>
      </c>
      <c r="J56" s="34"/>
      <c r="K56" s="34"/>
      <c r="L56" s="33" t="s">
        <v>6</v>
      </c>
      <c r="M56" s="43"/>
      <c r="N56" s="31" t="s">
        <v>5</v>
      </c>
      <c r="O56" s="10">
        <f>SUM(G56:G56)</f>
        <v>0.39469799999999999</v>
      </c>
      <c r="P56" s="9">
        <f>SUM(H56:H56)</f>
        <v>0</v>
      </c>
      <c r="Q56" s="8">
        <f>SUM(I56:I56)</f>
        <v>1</v>
      </c>
    </row>
    <row r="57" spans="2:17">
      <c r="B57" s="42"/>
      <c r="C57" s="41"/>
      <c r="D57" s="40"/>
      <c r="E57" s="39"/>
      <c r="F57" s="38"/>
      <c r="G57" s="48"/>
      <c r="H57" s="36"/>
      <c r="I57" s="35"/>
      <c r="J57" s="34"/>
      <c r="K57" s="34"/>
      <c r="L57" s="33"/>
      <c r="M57" s="32"/>
      <c r="N57" s="31"/>
      <c r="O57" s="30"/>
      <c r="P57" s="29"/>
      <c r="Q57" s="28"/>
    </row>
    <row r="58" spans="2:17">
      <c r="B58" s="42" t="s">
        <v>22</v>
      </c>
      <c r="C58" s="47">
        <v>8</v>
      </c>
      <c r="D58" s="40"/>
      <c r="E58" s="39"/>
      <c r="F58" s="46" t="s">
        <v>12</v>
      </c>
      <c r="G58" s="45">
        <f>8*440*3350*0.00000785/1000</f>
        <v>9.2567200000000002E-2</v>
      </c>
      <c r="H58" s="4"/>
      <c r="I58" s="44">
        <v>1</v>
      </c>
      <c r="J58" s="34"/>
      <c r="K58" s="34"/>
      <c r="L58" s="33" t="s">
        <v>6</v>
      </c>
      <c r="M58" s="43"/>
      <c r="N58" s="31" t="s">
        <v>5</v>
      </c>
      <c r="O58" s="10">
        <f>SUM(G58:G58)</f>
        <v>9.2567200000000002E-2</v>
      </c>
      <c r="P58" s="9">
        <f>SUM(H58:H58)</f>
        <v>0</v>
      </c>
      <c r="Q58" s="8">
        <f>SUM(I58:I58)</f>
        <v>1</v>
      </c>
    </row>
    <row r="59" spans="2:17">
      <c r="B59" s="42"/>
      <c r="C59" s="41"/>
      <c r="D59" s="40"/>
      <c r="E59" s="39"/>
      <c r="F59" s="38"/>
      <c r="G59" s="48"/>
      <c r="H59" s="36"/>
      <c r="I59" s="35"/>
      <c r="J59" s="34"/>
      <c r="K59" s="34"/>
      <c r="L59" s="33"/>
      <c r="M59" s="32"/>
      <c r="N59" s="31"/>
      <c r="O59" s="30"/>
      <c r="P59" s="29"/>
      <c r="Q59" s="28"/>
    </row>
    <row r="60" spans="2:17">
      <c r="B60" s="42" t="s">
        <v>21</v>
      </c>
      <c r="C60" s="47">
        <v>8</v>
      </c>
      <c r="D60" s="40"/>
      <c r="E60" s="39"/>
      <c r="F60" s="46" t="s">
        <v>12</v>
      </c>
      <c r="G60" s="45">
        <f>8*470*2070*0.00000785/1000</f>
        <v>6.1098119999999992E-2</v>
      </c>
      <c r="H60" s="4"/>
      <c r="I60" s="44">
        <v>1</v>
      </c>
      <c r="J60" s="34"/>
      <c r="K60" s="34"/>
      <c r="L60" s="33" t="s">
        <v>6</v>
      </c>
      <c r="M60" s="43"/>
      <c r="N60" s="31" t="s">
        <v>5</v>
      </c>
      <c r="O60" s="10">
        <f>SUM(G60:G60)</f>
        <v>6.1098119999999992E-2</v>
      </c>
      <c r="P60" s="9">
        <f>SUM(H60:H60)</f>
        <v>0</v>
      </c>
      <c r="Q60" s="8">
        <f>SUM(I60:I60)</f>
        <v>1</v>
      </c>
    </row>
    <row r="61" spans="2:17">
      <c r="B61" s="42"/>
      <c r="C61" s="41"/>
      <c r="D61" s="40"/>
      <c r="E61" s="39"/>
      <c r="F61" s="38"/>
      <c r="G61" s="48"/>
      <c r="H61" s="36"/>
      <c r="I61" s="35"/>
      <c r="J61" s="34"/>
      <c r="K61" s="34"/>
      <c r="L61" s="33"/>
      <c r="M61" s="32"/>
      <c r="N61" s="31"/>
      <c r="O61" s="30"/>
      <c r="P61" s="29"/>
      <c r="Q61" s="28"/>
    </row>
    <row r="62" spans="2:17">
      <c r="B62" s="42" t="s">
        <v>8</v>
      </c>
      <c r="C62" s="47">
        <v>10</v>
      </c>
      <c r="D62" s="40"/>
      <c r="E62" s="39"/>
      <c r="F62" s="46" t="s">
        <v>20</v>
      </c>
      <c r="G62" s="45">
        <f>10*1500*6000*0.00000785/1000</f>
        <v>0.70650000000000002</v>
      </c>
      <c r="H62" s="4"/>
      <c r="I62" s="44">
        <v>1</v>
      </c>
      <c r="J62" s="34"/>
      <c r="K62" s="34"/>
      <c r="L62" s="33" t="s">
        <v>6</v>
      </c>
      <c r="M62" s="43"/>
      <c r="N62" s="31" t="s">
        <v>5</v>
      </c>
      <c r="O62" s="10">
        <f>SUM(G62:G62)</f>
        <v>0.70650000000000002</v>
      </c>
      <c r="P62" s="9">
        <f>SUM(H62:H62)</f>
        <v>0</v>
      </c>
      <c r="Q62" s="8">
        <f>SUM(I62:I62)</f>
        <v>1</v>
      </c>
    </row>
    <row r="63" spans="2:17">
      <c r="B63" s="42"/>
      <c r="C63" s="41"/>
      <c r="D63" s="40"/>
      <c r="E63" s="39"/>
      <c r="F63" s="38"/>
      <c r="G63" s="48"/>
      <c r="H63" s="36"/>
      <c r="I63" s="35"/>
      <c r="J63" s="34"/>
      <c r="K63" s="34"/>
      <c r="L63" s="33"/>
      <c r="M63" s="32"/>
      <c r="N63" s="31"/>
      <c r="O63" s="30"/>
      <c r="P63" s="29"/>
      <c r="Q63" s="28"/>
    </row>
    <row r="64" spans="2:17">
      <c r="B64" s="42" t="s">
        <v>19</v>
      </c>
      <c r="C64" s="47">
        <v>10</v>
      </c>
      <c r="D64" s="40"/>
      <c r="E64" s="39"/>
      <c r="F64" s="46" t="s">
        <v>18</v>
      </c>
      <c r="G64" s="45">
        <f>10*1500*2000*0.00000785/1000</f>
        <v>0.23549999999999996</v>
      </c>
      <c r="H64" s="4"/>
      <c r="I64" s="44">
        <v>1</v>
      </c>
      <c r="J64" s="34"/>
      <c r="K64" s="34"/>
      <c r="L64" s="33" t="s">
        <v>6</v>
      </c>
      <c r="M64" s="43"/>
      <c r="N64" s="31" t="s">
        <v>9</v>
      </c>
      <c r="O64" s="10">
        <f>SUM(G64:G64)</f>
        <v>0.23549999999999996</v>
      </c>
      <c r="P64" s="9">
        <f>SUM(H64:H64)</f>
        <v>0</v>
      </c>
      <c r="Q64" s="8">
        <f>SUM(I64:I64)</f>
        <v>1</v>
      </c>
    </row>
    <row r="65" spans="2:17">
      <c r="B65" s="42"/>
      <c r="C65" s="41"/>
      <c r="D65" s="40"/>
      <c r="E65" s="39"/>
      <c r="F65" s="38"/>
      <c r="G65" s="48"/>
      <c r="H65" s="36"/>
      <c r="I65" s="35"/>
      <c r="J65" s="34"/>
      <c r="K65" s="34"/>
      <c r="L65" s="33"/>
      <c r="M65" s="32"/>
      <c r="N65" s="31"/>
      <c r="O65" s="30"/>
      <c r="P65" s="29"/>
      <c r="Q65" s="28"/>
    </row>
    <row r="66" spans="2:17">
      <c r="B66" s="42" t="s">
        <v>17</v>
      </c>
      <c r="C66" s="47">
        <v>12</v>
      </c>
      <c r="D66" s="40"/>
      <c r="E66" s="39"/>
      <c r="F66" s="46" t="s">
        <v>16</v>
      </c>
      <c r="G66" s="45">
        <f>12*2850*2000*0.00000785/1000</f>
        <v>0.53693999999999997</v>
      </c>
      <c r="H66" s="4"/>
      <c r="I66" s="44">
        <v>1</v>
      </c>
      <c r="J66" s="34"/>
      <c r="K66" s="34"/>
      <c r="L66" s="33" t="s">
        <v>6</v>
      </c>
      <c r="M66" s="43"/>
      <c r="N66" s="31" t="s">
        <v>9</v>
      </c>
      <c r="O66" s="10">
        <f>SUM(G66:G66)</f>
        <v>0.53693999999999997</v>
      </c>
      <c r="P66" s="9">
        <f>SUM(H66:H66)</f>
        <v>0</v>
      </c>
      <c r="Q66" s="8">
        <f>SUM(I66:I66)</f>
        <v>1</v>
      </c>
    </row>
    <row r="67" spans="2:17">
      <c r="B67" s="42"/>
      <c r="C67" s="41"/>
      <c r="D67" s="40"/>
      <c r="E67" s="39"/>
      <c r="F67" s="38"/>
      <c r="G67" s="48"/>
      <c r="H67" s="36"/>
      <c r="I67" s="35"/>
      <c r="J67" s="34"/>
      <c r="K67" s="34"/>
      <c r="L67" s="33"/>
      <c r="M67" s="32"/>
      <c r="N67" s="31"/>
      <c r="O67" s="30"/>
      <c r="P67" s="29"/>
      <c r="Q67" s="28"/>
    </row>
    <row r="68" spans="2:17">
      <c r="B68" s="42" t="s">
        <v>8</v>
      </c>
      <c r="C68" s="47">
        <v>14</v>
      </c>
      <c r="D68" s="40"/>
      <c r="E68" s="39"/>
      <c r="F68" s="46" t="s">
        <v>7</v>
      </c>
      <c r="G68" s="45">
        <f>14*1500*6000*0.00000785/1000</f>
        <v>0.98909999999999987</v>
      </c>
      <c r="H68" s="4"/>
      <c r="I68" s="44">
        <v>1</v>
      </c>
      <c r="J68" s="34"/>
      <c r="K68" s="34"/>
      <c r="L68" s="33" t="s">
        <v>6</v>
      </c>
      <c r="M68" s="43"/>
      <c r="N68" s="31" t="s">
        <v>5</v>
      </c>
      <c r="O68" s="10">
        <f>SUM(G68:G68)</f>
        <v>0.98909999999999987</v>
      </c>
      <c r="P68" s="9">
        <f>SUM(H68:H68)</f>
        <v>0</v>
      </c>
      <c r="Q68" s="8">
        <f>SUM(I68:I68)</f>
        <v>1</v>
      </c>
    </row>
    <row r="69" spans="2:17">
      <c r="B69" s="42"/>
      <c r="C69" s="41"/>
      <c r="D69" s="40"/>
      <c r="E69" s="39"/>
      <c r="F69" s="38"/>
      <c r="G69" s="48"/>
      <c r="H69" s="36"/>
      <c r="I69" s="35"/>
      <c r="J69" s="34"/>
      <c r="K69" s="34"/>
      <c r="L69" s="33"/>
      <c r="M69" s="32"/>
      <c r="N69" s="31"/>
      <c r="O69" s="30"/>
      <c r="P69" s="29"/>
      <c r="Q69" s="28"/>
    </row>
    <row r="70" spans="2:17">
      <c r="B70" s="42" t="s">
        <v>15</v>
      </c>
      <c r="C70" s="47">
        <v>14</v>
      </c>
      <c r="D70" s="40"/>
      <c r="E70" s="39"/>
      <c r="F70" s="46" t="s">
        <v>7</v>
      </c>
      <c r="G70" s="45">
        <f>14*1500*3150*0.00000785/1000</f>
        <v>0.51927749999999995</v>
      </c>
      <c r="H70" s="4"/>
      <c r="I70" s="44">
        <v>1</v>
      </c>
      <c r="J70" s="34"/>
      <c r="K70" s="34"/>
      <c r="L70" s="33" t="s">
        <v>6</v>
      </c>
      <c r="M70" s="43"/>
      <c r="N70" s="31" t="s">
        <v>5</v>
      </c>
      <c r="O70" s="10">
        <f>SUM(G70:G70)</f>
        <v>0.51927749999999995</v>
      </c>
      <c r="P70" s="9">
        <f>SUM(H70:H70)</f>
        <v>0</v>
      </c>
      <c r="Q70" s="8">
        <f>SUM(I70:I70)</f>
        <v>1</v>
      </c>
    </row>
    <row r="71" spans="2:17">
      <c r="B71" s="42"/>
      <c r="C71" s="41"/>
      <c r="D71" s="40"/>
      <c r="E71" s="39"/>
      <c r="F71" s="38"/>
      <c r="G71" s="48"/>
      <c r="H71" s="36"/>
      <c r="I71" s="35"/>
      <c r="J71" s="34"/>
      <c r="K71" s="34"/>
      <c r="L71" s="33"/>
      <c r="M71" s="32"/>
      <c r="N71" s="31"/>
      <c r="O71" s="30"/>
      <c r="P71" s="29"/>
      <c r="Q71" s="28"/>
    </row>
    <row r="72" spans="2:17">
      <c r="B72" s="42" t="s">
        <v>14</v>
      </c>
      <c r="C72" s="47">
        <v>16</v>
      </c>
      <c r="D72" s="40"/>
      <c r="E72" s="39"/>
      <c r="F72" s="46" t="s">
        <v>7</v>
      </c>
      <c r="G72" s="45">
        <f>16*1500*500*0.00000785/1000</f>
        <v>9.4199999999999992E-2</v>
      </c>
      <c r="H72" s="4"/>
      <c r="I72" s="44">
        <v>1</v>
      </c>
      <c r="J72" s="34"/>
      <c r="K72" s="34"/>
      <c r="L72" s="33" t="s">
        <v>6</v>
      </c>
      <c r="M72" s="43"/>
      <c r="N72" s="31" t="s">
        <v>5</v>
      </c>
      <c r="O72" s="10">
        <f>SUM(G72:G73)</f>
        <v>0.31651199999999996</v>
      </c>
      <c r="P72" s="9">
        <f>SUM(H72:H73)</f>
        <v>0</v>
      </c>
      <c r="Q72" s="8">
        <f>SUM(I72:I73)</f>
        <v>2</v>
      </c>
    </row>
    <row r="73" spans="2:17">
      <c r="B73" s="42" t="s">
        <v>13</v>
      </c>
      <c r="C73" s="47">
        <v>16</v>
      </c>
      <c r="D73" s="40"/>
      <c r="E73" s="39"/>
      <c r="F73" s="46" t="s">
        <v>12</v>
      </c>
      <c r="G73" s="45">
        <f>16*1500*1180*0.00000785/1000</f>
        <v>0.22231199999999998</v>
      </c>
      <c r="H73" s="4"/>
      <c r="I73" s="44">
        <v>1</v>
      </c>
      <c r="J73" s="34"/>
      <c r="K73" s="34"/>
      <c r="L73" s="33" t="s">
        <v>6</v>
      </c>
      <c r="M73" s="43"/>
      <c r="N73" s="31" t="s">
        <v>9</v>
      </c>
      <c r="O73" s="30"/>
      <c r="P73" s="29"/>
      <c r="Q73" s="28"/>
    </row>
    <row r="74" spans="2:17">
      <c r="B74" s="42"/>
      <c r="C74" s="41"/>
      <c r="D74" s="40"/>
      <c r="E74" s="39"/>
      <c r="F74" s="38"/>
      <c r="G74" s="48"/>
      <c r="H74" s="36"/>
      <c r="I74" s="35"/>
      <c r="J74" s="34"/>
      <c r="K74" s="34"/>
      <c r="L74" s="33"/>
      <c r="M74" s="32"/>
      <c r="N74" s="31"/>
      <c r="O74" s="30"/>
      <c r="P74" s="29"/>
      <c r="Q74" s="28"/>
    </row>
    <row r="75" spans="2:17">
      <c r="B75" s="42" t="s">
        <v>11</v>
      </c>
      <c r="C75" s="47">
        <v>20</v>
      </c>
      <c r="D75" s="40"/>
      <c r="E75" s="39"/>
      <c r="F75" s="46" t="s">
        <v>7</v>
      </c>
      <c r="G75" s="45">
        <f>20*1500*5550*0.00000785/1000</f>
        <v>1.3070249999999999</v>
      </c>
      <c r="H75" s="4"/>
      <c r="I75" s="44">
        <v>1</v>
      </c>
      <c r="J75" s="34"/>
      <c r="K75" s="34"/>
      <c r="L75" s="33" t="s">
        <v>6</v>
      </c>
      <c r="M75" s="43"/>
      <c r="N75" s="31" t="s">
        <v>5</v>
      </c>
      <c r="O75" s="10">
        <f>SUM(G75:G76)</f>
        <v>2.1862249999999999</v>
      </c>
      <c r="P75" s="9">
        <f>SUM(H75:H76)</f>
        <v>0</v>
      </c>
      <c r="Q75" s="8">
        <f>SUM(I75:I76)</f>
        <v>2</v>
      </c>
    </row>
    <row r="76" spans="2:17">
      <c r="B76" s="42" t="s">
        <v>10</v>
      </c>
      <c r="C76" s="47">
        <v>20</v>
      </c>
      <c r="D76" s="40"/>
      <c r="E76" s="39"/>
      <c r="F76" s="46" t="s">
        <v>7</v>
      </c>
      <c r="G76" s="45">
        <f>20*2000*2800*0.00000785/1000</f>
        <v>0.87919999999999998</v>
      </c>
      <c r="H76" s="4"/>
      <c r="I76" s="44">
        <v>1</v>
      </c>
      <c r="J76" s="34"/>
      <c r="K76" s="34"/>
      <c r="L76" s="33" t="s">
        <v>6</v>
      </c>
      <c r="M76" s="43"/>
      <c r="N76" s="31" t="s">
        <v>9</v>
      </c>
      <c r="O76" s="30"/>
      <c r="P76" s="29"/>
      <c r="Q76" s="28"/>
    </row>
    <row r="77" spans="2:17">
      <c r="B77" s="42"/>
      <c r="C77" s="41"/>
      <c r="D77" s="40"/>
      <c r="E77" s="39"/>
      <c r="F77" s="38"/>
      <c r="G77" s="48"/>
      <c r="H77" s="36"/>
      <c r="I77" s="35"/>
      <c r="J77" s="34"/>
      <c r="K77" s="34"/>
      <c r="L77" s="33"/>
      <c r="M77" s="32"/>
      <c r="N77" s="31"/>
      <c r="O77" s="30"/>
      <c r="P77" s="29"/>
      <c r="Q77" s="28"/>
    </row>
    <row r="78" spans="2:17">
      <c r="B78" s="42" t="s">
        <v>8</v>
      </c>
      <c r="C78" s="47">
        <v>20</v>
      </c>
      <c r="D78" s="40"/>
      <c r="E78" s="39"/>
      <c r="F78" s="46" t="s">
        <v>7</v>
      </c>
      <c r="G78" s="45">
        <f>20*1500*6000*0.00000785/1000</f>
        <v>1.413</v>
      </c>
      <c r="H78" s="4"/>
      <c r="I78" s="44">
        <v>1</v>
      </c>
      <c r="J78" s="34"/>
      <c r="K78" s="34"/>
      <c r="L78" s="33" t="s">
        <v>6</v>
      </c>
      <c r="M78" s="43"/>
      <c r="N78" s="31" t="s">
        <v>5</v>
      </c>
      <c r="O78" s="10">
        <f>SUM(G78:G78)</f>
        <v>1.413</v>
      </c>
      <c r="P78" s="9">
        <f>SUM(H78:H78)</f>
        <v>0</v>
      </c>
      <c r="Q78" s="8">
        <f>SUM(I78:I78)</f>
        <v>1</v>
      </c>
    </row>
    <row r="79" spans="2:17">
      <c r="B79" s="42"/>
      <c r="C79" s="41"/>
      <c r="D79" s="40"/>
      <c r="E79" s="39"/>
      <c r="F79" s="38"/>
      <c r="G79" s="37"/>
      <c r="H79" s="36"/>
      <c r="I79" s="35"/>
      <c r="J79" s="34"/>
      <c r="K79" s="34"/>
      <c r="L79" s="33"/>
      <c r="M79" s="32"/>
      <c r="N79" s="31"/>
      <c r="O79" s="30"/>
      <c r="P79" s="29"/>
      <c r="Q79" s="28"/>
    </row>
    <row r="80" spans="2:17">
      <c r="B80" s="42"/>
      <c r="C80" s="41"/>
      <c r="D80" s="40"/>
      <c r="E80" s="39"/>
      <c r="F80" s="38"/>
      <c r="G80" s="37"/>
      <c r="H80" s="36"/>
      <c r="I80" s="35"/>
      <c r="J80" s="34"/>
      <c r="K80" s="34"/>
      <c r="L80" s="33"/>
      <c r="M80" s="32"/>
      <c r="N80" s="31"/>
      <c r="O80" s="30"/>
      <c r="P80" s="29"/>
      <c r="Q80" s="28"/>
    </row>
    <row r="81" spans="2:17">
      <c r="B81" s="27"/>
      <c r="C81" s="21"/>
      <c r="D81" s="20"/>
      <c r="E81" s="19"/>
      <c r="F81" s="18"/>
      <c r="G81" s="17"/>
      <c r="H81" s="16"/>
      <c r="I81" s="15"/>
      <c r="J81" s="14"/>
      <c r="K81" s="14"/>
      <c r="L81" s="13"/>
      <c r="M81" s="12"/>
      <c r="N81" s="11"/>
      <c r="O81" s="10"/>
      <c r="P81" s="9"/>
      <c r="Q81" s="8"/>
    </row>
    <row r="82" spans="2:17">
      <c r="B82" s="22"/>
      <c r="C82" s="21"/>
      <c r="D82" s="20"/>
      <c r="E82" s="19"/>
      <c r="F82" s="18"/>
      <c r="G82" s="17"/>
      <c r="H82" s="16"/>
      <c r="I82" s="15"/>
      <c r="J82" s="26"/>
      <c r="K82" s="26"/>
      <c r="L82" s="13"/>
      <c r="M82" s="12"/>
      <c r="N82" s="11"/>
      <c r="O82" s="10"/>
      <c r="P82" s="9"/>
      <c r="Q82" s="8"/>
    </row>
    <row r="83" spans="2:17">
      <c r="B83" s="22"/>
      <c r="C83" s="21"/>
      <c r="D83" s="20"/>
      <c r="E83" s="19"/>
      <c r="F83" s="18" t="s">
        <v>4</v>
      </c>
      <c r="G83" s="25">
        <f>SUM(G6:G80)</f>
        <v>18.99320822000001</v>
      </c>
      <c r="H83" s="24">
        <f>SUM(H6:H80)</f>
        <v>109.36000000000001</v>
      </c>
      <c r="I83" s="23">
        <f>SUM(I6:I80)</f>
        <v>43</v>
      </c>
      <c r="J83" s="14"/>
      <c r="K83" s="14"/>
      <c r="L83" s="13"/>
      <c r="M83" s="12"/>
      <c r="N83" s="11"/>
      <c r="O83" s="10">
        <f>SUM(O6:O80)</f>
        <v>18.99320822</v>
      </c>
      <c r="P83" s="9">
        <f>SUM(P6:P80)</f>
        <v>109.36</v>
      </c>
      <c r="Q83" s="8">
        <f>SUM(Q6:Q78)</f>
        <v>43</v>
      </c>
    </row>
    <row r="84" spans="2:17">
      <c r="B84" s="22"/>
      <c r="C84" s="21"/>
      <c r="D84" s="20"/>
      <c r="E84" s="19"/>
      <c r="F84" s="18"/>
      <c r="G84" s="17"/>
      <c r="H84" s="16"/>
      <c r="I84" s="15"/>
      <c r="J84" s="14"/>
      <c r="K84" s="14"/>
      <c r="L84" s="13"/>
      <c r="M84" s="12"/>
      <c r="N84" s="11"/>
      <c r="O84" s="10"/>
      <c r="P84" s="9"/>
      <c r="Q84" s="8"/>
    </row>
    <row r="85" spans="2:17">
      <c r="B85" s="65" t="s">
        <v>3</v>
      </c>
      <c r="C85" s="66"/>
      <c r="D85" s="66"/>
      <c r="E85" s="66"/>
      <c r="F85" s="67"/>
      <c r="G85" s="68">
        <f>G83-O83</f>
        <v>0</v>
      </c>
      <c r="H85" s="69"/>
      <c r="I85" s="69"/>
      <c r="J85" s="69"/>
      <c r="K85" s="69"/>
      <c r="L85" s="69"/>
      <c r="M85" s="69"/>
      <c r="N85" s="69"/>
      <c r="O85" s="70"/>
      <c r="P85" s="7"/>
      <c r="Q85" s="6"/>
    </row>
    <row r="86" spans="2:17">
      <c r="B86" s="65" t="s">
        <v>2</v>
      </c>
      <c r="C86" s="66"/>
      <c r="D86" s="66"/>
      <c r="E86" s="66"/>
      <c r="F86" s="67"/>
      <c r="G86" s="5"/>
      <c r="H86" s="71">
        <f>H83-P83</f>
        <v>0</v>
      </c>
      <c r="I86" s="72"/>
      <c r="J86" s="72"/>
      <c r="K86" s="72"/>
      <c r="L86" s="72"/>
      <c r="M86" s="72"/>
      <c r="N86" s="72"/>
      <c r="O86" s="72"/>
      <c r="P86" s="73"/>
      <c r="Q86" s="6"/>
    </row>
    <row r="87" spans="2:17">
      <c r="B87" s="65" t="s">
        <v>1</v>
      </c>
      <c r="C87" s="66"/>
      <c r="D87" s="66"/>
      <c r="E87" s="66"/>
      <c r="F87" s="67"/>
      <c r="G87" s="5"/>
      <c r="H87" s="4"/>
      <c r="I87" s="74">
        <f>I83-Q83</f>
        <v>0</v>
      </c>
      <c r="J87" s="75"/>
      <c r="K87" s="75"/>
      <c r="L87" s="75"/>
      <c r="M87" s="75"/>
      <c r="N87" s="75"/>
      <c r="O87" s="75"/>
      <c r="P87" s="75"/>
      <c r="Q87" s="76"/>
    </row>
    <row r="88" spans="2:17" ht="16.5" thickBot="1">
      <c r="B88" s="93" t="s">
        <v>0</v>
      </c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5"/>
      <c r="O88" s="3"/>
      <c r="P88" s="2"/>
      <c r="Q88" s="1"/>
    </row>
    <row r="90" spans="2:17" ht="15.75" thickBot="1"/>
    <row r="91" spans="2:17">
      <c r="B91" s="77" t="s">
        <v>72</v>
      </c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9" t="s">
        <v>3</v>
      </c>
      <c r="P91" s="81" t="s">
        <v>2</v>
      </c>
      <c r="Q91" s="83" t="s">
        <v>1</v>
      </c>
    </row>
    <row r="92" spans="2:17">
      <c r="B92" s="85" t="s">
        <v>70</v>
      </c>
      <c r="C92" s="87" t="s">
        <v>73</v>
      </c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9"/>
      <c r="O92" s="80"/>
      <c r="P92" s="82"/>
      <c r="Q92" s="84"/>
    </row>
    <row r="93" spans="2:17">
      <c r="B93" s="86"/>
      <c r="C93" s="90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2"/>
      <c r="O93" s="80"/>
      <c r="P93" s="82"/>
      <c r="Q93" s="84"/>
    </row>
    <row r="94" spans="2:17">
      <c r="B94" s="62" t="s">
        <v>68</v>
      </c>
      <c r="C94" s="61" t="s">
        <v>67</v>
      </c>
      <c r="D94" s="31" t="s">
        <v>66</v>
      </c>
      <c r="E94" s="60" t="s">
        <v>65</v>
      </c>
      <c r="F94" s="59" t="s">
        <v>64</v>
      </c>
      <c r="G94" s="58" t="s">
        <v>3</v>
      </c>
      <c r="H94" s="57" t="s">
        <v>2</v>
      </c>
      <c r="I94" s="56" t="s">
        <v>1</v>
      </c>
      <c r="J94" s="55" t="s">
        <v>63</v>
      </c>
      <c r="K94" s="54"/>
      <c r="L94" s="53" t="s">
        <v>62</v>
      </c>
      <c r="M94" s="52" t="s">
        <v>61</v>
      </c>
      <c r="N94" s="51" t="s">
        <v>60</v>
      </c>
      <c r="O94" s="80"/>
      <c r="P94" s="82"/>
      <c r="Q94" s="84"/>
    </row>
    <row r="95" spans="2:17">
      <c r="B95" s="42"/>
      <c r="C95" s="41"/>
      <c r="D95" s="40"/>
      <c r="E95" s="39"/>
      <c r="F95" s="38"/>
      <c r="G95" s="45"/>
      <c r="H95" s="4"/>
      <c r="I95" s="44"/>
      <c r="J95" s="34"/>
      <c r="K95" s="34"/>
      <c r="L95" s="33"/>
      <c r="M95" s="32"/>
      <c r="N95" s="31"/>
      <c r="O95" s="30"/>
      <c r="P95" s="29"/>
      <c r="Q95" s="28"/>
    </row>
    <row r="96" spans="2:17">
      <c r="B96" s="42">
        <v>159</v>
      </c>
      <c r="C96" s="47">
        <v>12</v>
      </c>
      <c r="D96" s="40"/>
      <c r="E96" s="39"/>
      <c r="F96" s="46" t="s">
        <v>74</v>
      </c>
      <c r="G96" s="45">
        <f>H96*J96/1000</f>
        <v>0.27492</v>
      </c>
      <c r="H96" s="4">
        <v>6.32</v>
      </c>
      <c r="I96" s="44">
        <v>1</v>
      </c>
      <c r="J96" s="34">
        <v>43.5</v>
      </c>
      <c r="K96" s="34"/>
      <c r="L96" s="33" t="s">
        <v>6</v>
      </c>
      <c r="M96" s="43"/>
      <c r="N96" s="31" t="s">
        <v>75</v>
      </c>
      <c r="O96" s="10">
        <f>SUM(G96:G97)</f>
        <v>0.724275</v>
      </c>
      <c r="P96" s="9">
        <f>SUM(H96:H97)</f>
        <v>16.649999999999999</v>
      </c>
      <c r="Q96" s="8">
        <f>SUM(I96:I97)</f>
        <v>2</v>
      </c>
    </row>
    <row r="97" spans="2:17">
      <c r="B97" s="42">
        <v>159</v>
      </c>
      <c r="C97" s="47">
        <v>12</v>
      </c>
      <c r="D97" s="40" t="s">
        <v>76</v>
      </c>
      <c r="E97" s="39" t="s">
        <v>77</v>
      </c>
      <c r="F97" s="46" t="s">
        <v>78</v>
      </c>
      <c r="G97" s="45">
        <f>H97*J97/1000</f>
        <v>0.449355</v>
      </c>
      <c r="H97" s="4">
        <v>10.33</v>
      </c>
      <c r="I97" s="44">
        <v>1</v>
      </c>
      <c r="J97" s="34">
        <v>43.5</v>
      </c>
      <c r="K97" s="34"/>
      <c r="L97" s="33" t="s">
        <v>6</v>
      </c>
      <c r="M97" s="43"/>
      <c r="N97" s="31" t="s">
        <v>75</v>
      </c>
      <c r="O97" s="30"/>
      <c r="P97" s="29"/>
      <c r="Q97" s="28"/>
    </row>
    <row r="98" spans="2:17">
      <c r="B98" s="42"/>
      <c r="C98" s="41"/>
      <c r="D98" s="40"/>
      <c r="E98" s="39"/>
      <c r="F98" s="38"/>
      <c r="G98" s="37"/>
      <c r="H98" s="36"/>
      <c r="I98" s="35"/>
      <c r="J98" s="34"/>
      <c r="K98" s="34"/>
      <c r="L98" s="33"/>
      <c r="M98" s="32"/>
      <c r="N98" s="31"/>
      <c r="O98" s="30"/>
      <c r="P98" s="29"/>
      <c r="Q98" s="28"/>
    </row>
    <row r="99" spans="2:17">
      <c r="B99" s="42">
        <v>219</v>
      </c>
      <c r="C99" s="41">
        <v>6</v>
      </c>
      <c r="D99" s="40"/>
      <c r="E99" s="39"/>
      <c r="F99" s="46" t="s">
        <v>79</v>
      </c>
      <c r="G99" s="45">
        <f>H99*J99/1000</f>
        <v>0.37099039999999994</v>
      </c>
      <c r="H99" s="4">
        <v>11.77</v>
      </c>
      <c r="I99" s="44">
        <v>1</v>
      </c>
      <c r="J99" s="34">
        <v>31.52</v>
      </c>
      <c r="K99" s="34"/>
      <c r="L99" s="33" t="s">
        <v>6</v>
      </c>
      <c r="M99" s="50"/>
      <c r="N99" s="31" t="s">
        <v>75</v>
      </c>
      <c r="O99" s="10">
        <f>SUM(G99:G106)</f>
        <v>2.6145840000000002</v>
      </c>
      <c r="P99" s="9">
        <f>SUM(H99:H106)</f>
        <v>82.95</v>
      </c>
      <c r="Q99" s="8">
        <f>SUM(I99:I106)</f>
        <v>8</v>
      </c>
    </row>
    <row r="100" spans="2:17">
      <c r="B100" s="42">
        <v>219</v>
      </c>
      <c r="C100" s="41">
        <v>6</v>
      </c>
      <c r="D100" s="40"/>
      <c r="E100" s="39"/>
      <c r="F100" s="46" t="s">
        <v>79</v>
      </c>
      <c r="G100" s="45">
        <f t="shared" ref="G100:G106" si="0">H100*J100/1000</f>
        <v>0.32024320000000001</v>
      </c>
      <c r="H100" s="4">
        <v>10.16</v>
      </c>
      <c r="I100" s="44">
        <v>1</v>
      </c>
      <c r="J100" s="34">
        <v>31.52</v>
      </c>
      <c r="K100" s="34"/>
      <c r="L100" s="33" t="s">
        <v>6</v>
      </c>
      <c r="M100" s="50"/>
      <c r="N100" s="31" t="s">
        <v>75</v>
      </c>
      <c r="O100" s="30"/>
      <c r="P100" s="29"/>
      <c r="Q100" s="28"/>
    </row>
    <row r="101" spans="2:17">
      <c r="B101" s="42">
        <v>219</v>
      </c>
      <c r="C101" s="41">
        <v>6</v>
      </c>
      <c r="D101" s="40"/>
      <c r="E101" s="39"/>
      <c r="F101" s="46" t="s">
        <v>79</v>
      </c>
      <c r="G101" s="45">
        <f t="shared" si="0"/>
        <v>0.32371040000000001</v>
      </c>
      <c r="H101" s="4">
        <v>10.27</v>
      </c>
      <c r="I101" s="44">
        <v>1</v>
      </c>
      <c r="J101" s="34">
        <v>31.52</v>
      </c>
      <c r="K101" s="34"/>
      <c r="L101" s="33" t="s">
        <v>6</v>
      </c>
      <c r="M101" s="50"/>
      <c r="N101" s="31" t="s">
        <v>75</v>
      </c>
      <c r="O101" s="30"/>
      <c r="P101" s="29"/>
      <c r="Q101" s="28"/>
    </row>
    <row r="102" spans="2:17">
      <c r="B102" s="42">
        <v>219</v>
      </c>
      <c r="C102" s="41">
        <v>6</v>
      </c>
      <c r="D102" s="40"/>
      <c r="E102" s="39"/>
      <c r="F102" s="46" t="s">
        <v>79</v>
      </c>
      <c r="G102" s="45">
        <f t="shared" si="0"/>
        <v>0.31709120000000002</v>
      </c>
      <c r="H102" s="4">
        <v>10.06</v>
      </c>
      <c r="I102" s="44">
        <v>1</v>
      </c>
      <c r="J102" s="34">
        <v>31.52</v>
      </c>
      <c r="K102" s="34"/>
      <c r="L102" s="33" t="s">
        <v>6</v>
      </c>
      <c r="M102" s="50"/>
      <c r="N102" s="31" t="s">
        <v>75</v>
      </c>
      <c r="O102" s="30"/>
      <c r="P102" s="29"/>
      <c r="Q102" s="28"/>
    </row>
    <row r="103" spans="2:17">
      <c r="B103" s="42">
        <v>219</v>
      </c>
      <c r="C103" s="41">
        <v>6</v>
      </c>
      <c r="D103" s="40"/>
      <c r="E103" s="39"/>
      <c r="F103" s="46" t="s">
        <v>79</v>
      </c>
      <c r="G103" s="45">
        <f t="shared" si="0"/>
        <v>0.31709120000000002</v>
      </c>
      <c r="H103" s="4">
        <v>10.06</v>
      </c>
      <c r="I103" s="44">
        <v>1</v>
      </c>
      <c r="J103" s="34">
        <v>31.52</v>
      </c>
      <c r="K103" s="34"/>
      <c r="L103" s="33" t="s">
        <v>6</v>
      </c>
      <c r="M103" s="50"/>
      <c r="N103" s="31" t="s">
        <v>75</v>
      </c>
      <c r="O103" s="30"/>
      <c r="P103" s="29"/>
      <c r="Q103" s="28"/>
    </row>
    <row r="104" spans="2:17">
      <c r="B104" s="42">
        <v>219</v>
      </c>
      <c r="C104" s="41">
        <v>6</v>
      </c>
      <c r="D104" s="40"/>
      <c r="E104" s="39"/>
      <c r="F104" s="46" t="s">
        <v>79</v>
      </c>
      <c r="G104" s="45">
        <f t="shared" si="0"/>
        <v>0.296288</v>
      </c>
      <c r="H104" s="4">
        <v>9.4</v>
      </c>
      <c r="I104" s="44">
        <v>1</v>
      </c>
      <c r="J104" s="34">
        <v>31.52</v>
      </c>
      <c r="K104" s="34"/>
      <c r="L104" s="33" t="s">
        <v>6</v>
      </c>
      <c r="M104" s="50"/>
      <c r="N104" s="31" t="s">
        <v>75</v>
      </c>
      <c r="O104" s="30"/>
      <c r="P104" s="29"/>
      <c r="Q104" s="28"/>
    </row>
    <row r="105" spans="2:17">
      <c r="B105" s="42">
        <v>219</v>
      </c>
      <c r="C105" s="41">
        <v>6</v>
      </c>
      <c r="D105" s="40"/>
      <c r="E105" s="39"/>
      <c r="F105" s="46" t="s">
        <v>79</v>
      </c>
      <c r="G105" s="45">
        <f t="shared" si="0"/>
        <v>0.32717760000000007</v>
      </c>
      <c r="H105" s="4">
        <v>10.38</v>
      </c>
      <c r="I105" s="44">
        <v>1</v>
      </c>
      <c r="J105" s="34">
        <v>31.52</v>
      </c>
      <c r="K105" s="34"/>
      <c r="L105" s="33" t="s">
        <v>6</v>
      </c>
      <c r="M105" s="50"/>
      <c r="N105" s="31" t="s">
        <v>75</v>
      </c>
      <c r="O105" s="30"/>
      <c r="P105" s="29"/>
      <c r="Q105" s="28"/>
    </row>
    <row r="106" spans="2:17">
      <c r="B106" s="42">
        <v>219</v>
      </c>
      <c r="C106" s="41">
        <v>6</v>
      </c>
      <c r="D106" s="40"/>
      <c r="E106" s="39"/>
      <c r="F106" s="46" t="s">
        <v>79</v>
      </c>
      <c r="G106" s="45">
        <f t="shared" si="0"/>
        <v>0.34199199999999996</v>
      </c>
      <c r="H106" s="4">
        <v>10.85</v>
      </c>
      <c r="I106" s="44">
        <v>1</v>
      </c>
      <c r="J106" s="34">
        <v>31.52</v>
      </c>
      <c r="K106" s="34"/>
      <c r="L106" s="33" t="s">
        <v>6</v>
      </c>
      <c r="M106" s="50"/>
      <c r="N106" s="31" t="s">
        <v>75</v>
      </c>
      <c r="O106" s="30"/>
      <c r="P106" s="29"/>
      <c r="Q106" s="28"/>
    </row>
    <row r="107" spans="2:17">
      <c r="B107" s="42"/>
      <c r="C107" s="41"/>
      <c r="D107" s="40"/>
      <c r="E107" s="39"/>
      <c r="F107" s="38"/>
      <c r="G107" s="37"/>
      <c r="H107" s="36"/>
      <c r="I107" s="35"/>
      <c r="J107" s="34"/>
      <c r="K107" s="34"/>
      <c r="L107" s="33"/>
      <c r="M107" s="32"/>
      <c r="N107" s="31"/>
      <c r="O107" s="30"/>
      <c r="P107" s="29"/>
      <c r="Q107" s="28"/>
    </row>
    <row r="108" spans="2:17">
      <c r="B108" s="42">
        <v>219</v>
      </c>
      <c r="C108" s="41">
        <v>6</v>
      </c>
      <c r="D108" s="40"/>
      <c r="E108" s="39" t="s">
        <v>80</v>
      </c>
      <c r="F108" s="46" t="s">
        <v>81</v>
      </c>
      <c r="G108" s="45">
        <f>H108*J108/1000</f>
        <v>0.35806719999999997</v>
      </c>
      <c r="H108" s="4">
        <v>11.36</v>
      </c>
      <c r="I108" s="44">
        <v>1</v>
      </c>
      <c r="J108" s="34">
        <v>31.52</v>
      </c>
      <c r="K108" s="34"/>
      <c r="L108" s="33" t="s">
        <v>6</v>
      </c>
      <c r="M108" s="50"/>
      <c r="N108" s="31" t="s">
        <v>75</v>
      </c>
      <c r="O108" s="10">
        <f>SUM(G108:G111)</f>
        <v>1.4325839999999999</v>
      </c>
      <c r="P108" s="9">
        <f>SUM(H108:H111)</f>
        <v>45.449999999999996</v>
      </c>
      <c r="Q108" s="8">
        <f>SUM(I108:I111)</f>
        <v>4</v>
      </c>
    </row>
    <row r="109" spans="2:17">
      <c r="B109" s="42">
        <v>219</v>
      </c>
      <c r="C109" s="41">
        <v>6</v>
      </c>
      <c r="D109" s="40"/>
      <c r="E109" s="39" t="s">
        <v>80</v>
      </c>
      <c r="F109" s="46" t="s">
        <v>81</v>
      </c>
      <c r="G109" s="45">
        <f>H109*J109/1000</f>
        <v>0.35806719999999997</v>
      </c>
      <c r="H109" s="4">
        <v>11.36</v>
      </c>
      <c r="I109" s="44">
        <v>1</v>
      </c>
      <c r="J109" s="34">
        <v>31.52</v>
      </c>
      <c r="K109" s="34"/>
      <c r="L109" s="33" t="s">
        <v>6</v>
      </c>
      <c r="M109" s="50"/>
      <c r="N109" s="31" t="s">
        <v>75</v>
      </c>
      <c r="O109" s="30"/>
      <c r="P109" s="29"/>
      <c r="Q109" s="28"/>
    </row>
    <row r="110" spans="2:17">
      <c r="B110" s="42">
        <v>219</v>
      </c>
      <c r="C110" s="41">
        <v>6</v>
      </c>
      <c r="D110" s="40"/>
      <c r="E110" s="39" t="s">
        <v>80</v>
      </c>
      <c r="F110" s="46" t="s">
        <v>82</v>
      </c>
      <c r="G110" s="45">
        <f>H110*J110/1000</f>
        <v>0.35838239999999993</v>
      </c>
      <c r="H110" s="4">
        <v>11.37</v>
      </c>
      <c r="I110" s="44">
        <v>1</v>
      </c>
      <c r="J110" s="34">
        <v>31.52</v>
      </c>
      <c r="K110" s="34"/>
      <c r="L110" s="33" t="s">
        <v>6</v>
      </c>
      <c r="M110" s="50"/>
      <c r="N110" s="31" t="s">
        <v>75</v>
      </c>
      <c r="O110" s="30"/>
      <c r="P110" s="29"/>
      <c r="Q110" s="28"/>
    </row>
    <row r="111" spans="2:17">
      <c r="B111" s="42">
        <v>219</v>
      </c>
      <c r="C111" s="41">
        <v>6</v>
      </c>
      <c r="D111" s="40"/>
      <c r="E111" s="39" t="s">
        <v>80</v>
      </c>
      <c r="F111" s="46" t="s">
        <v>81</v>
      </c>
      <c r="G111" s="45">
        <f>H111*J111/1000</f>
        <v>0.35806719999999997</v>
      </c>
      <c r="H111" s="4">
        <v>11.36</v>
      </c>
      <c r="I111" s="44">
        <v>1</v>
      </c>
      <c r="J111" s="34">
        <v>31.52</v>
      </c>
      <c r="K111" s="34"/>
      <c r="L111" s="33" t="s">
        <v>6</v>
      </c>
      <c r="M111" s="50"/>
      <c r="N111" s="31" t="s">
        <v>75</v>
      </c>
      <c r="O111" s="30"/>
      <c r="P111" s="29"/>
      <c r="Q111" s="28"/>
    </row>
    <row r="112" spans="2:17">
      <c r="B112" s="42"/>
      <c r="C112" s="41"/>
      <c r="D112" s="40"/>
      <c r="E112" s="39"/>
      <c r="F112" s="38"/>
      <c r="G112" s="45"/>
      <c r="H112" s="4"/>
      <c r="I112" s="44"/>
      <c r="J112" s="34"/>
      <c r="K112" s="34"/>
      <c r="L112" s="33"/>
      <c r="M112" s="32"/>
      <c r="N112" s="31"/>
      <c r="O112" s="30"/>
      <c r="P112" s="29"/>
      <c r="Q112" s="28"/>
    </row>
    <row r="113" spans="2:18">
      <c r="B113" s="42">
        <v>325</v>
      </c>
      <c r="C113" s="41">
        <v>8</v>
      </c>
      <c r="D113" s="40" t="s">
        <v>76</v>
      </c>
      <c r="E113" s="39" t="s">
        <v>77</v>
      </c>
      <c r="F113" s="46" t="s">
        <v>83</v>
      </c>
      <c r="G113" s="45">
        <f>H113*J113/1000</f>
        <v>0.73171799999999998</v>
      </c>
      <c r="H113" s="4">
        <v>11.7</v>
      </c>
      <c r="I113" s="44">
        <v>1</v>
      </c>
      <c r="J113" s="34">
        <v>62.54</v>
      </c>
      <c r="K113" s="34"/>
      <c r="L113" s="33" t="s">
        <v>6</v>
      </c>
      <c r="M113" s="50"/>
      <c r="N113" s="31" t="s">
        <v>75</v>
      </c>
      <c r="O113" s="10">
        <f>SUM(G113)</f>
        <v>0.73171799999999998</v>
      </c>
      <c r="P113" s="9">
        <f>SUM(H113)</f>
        <v>11.7</v>
      </c>
      <c r="Q113" s="8">
        <f>SUM(I113)</f>
        <v>1</v>
      </c>
      <c r="R113" t="s">
        <v>35</v>
      </c>
    </row>
    <row r="114" spans="2:18">
      <c r="B114" s="42"/>
      <c r="C114" s="41"/>
      <c r="D114" s="40"/>
      <c r="E114" s="39"/>
      <c r="F114" s="46"/>
      <c r="G114" s="45"/>
      <c r="H114" s="4"/>
      <c r="I114" s="44"/>
      <c r="J114" s="34"/>
      <c r="K114" s="34"/>
      <c r="L114" s="33"/>
      <c r="M114" s="49"/>
      <c r="N114" s="31"/>
      <c r="O114" s="10"/>
      <c r="P114" s="9"/>
      <c r="Q114" s="8"/>
    </row>
    <row r="115" spans="2:18">
      <c r="B115" s="42"/>
      <c r="C115" s="41"/>
      <c r="D115" s="40"/>
      <c r="E115" s="39"/>
      <c r="F115" s="38"/>
      <c r="G115" s="48"/>
      <c r="H115" s="36"/>
      <c r="I115" s="35"/>
      <c r="J115" s="34"/>
      <c r="K115" s="34"/>
      <c r="L115" s="33"/>
      <c r="M115" s="32"/>
      <c r="N115" s="31"/>
      <c r="O115" s="30"/>
      <c r="P115" s="29"/>
      <c r="Q115" s="28"/>
    </row>
    <row r="116" spans="2:18">
      <c r="B116" s="42">
        <v>1020</v>
      </c>
      <c r="C116" s="47">
        <v>14</v>
      </c>
      <c r="D116" s="40"/>
      <c r="E116" s="39"/>
      <c r="F116" s="46" t="s">
        <v>84</v>
      </c>
      <c r="G116" s="45">
        <f>H116*J116/1000</f>
        <v>3.6640150000000005</v>
      </c>
      <c r="H116" s="4">
        <v>10.55</v>
      </c>
      <c r="I116" s="44">
        <v>1</v>
      </c>
      <c r="J116" s="34">
        <v>347.3</v>
      </c>
      <c r="K116" s="34"/>
      <c r="L116" s="33" t="s">
        <v>6</v>
      </c>
      <c r="M116" s="43"/>
      <c r="N116" s="31" t="s">
        <v>85</v>
      </c>
      <c r="O116" s="10">
        <f>SUM(G116:G116)</f>
        <v>3.6640150000000005</v>
      </c>
      <c r="P116" s="9">
        <f>SUM(H116:H116)</f>
        <v>10.55</v>
      </c>
      <c r="Q116" s="8">
        <f>SUM(I116:I116)</f>
        <v>1</v>
      </c>
    </row>
    <row r="117" spans="2:18">
      <c r="B117" s="42"/>
      <c r="C117" s="41"/>
      <c r="D117" s="40"/>
      <c r="E117" s="39"/>
      <c r="F117" s="38"/>
      <c r="G117" s="37"/>
      <c r="H117" s="36"/>
      <c r="I117" s="35"/>
      <c r="J117" s="34"/>
      <c r="K117" s="34"/>
      <c r="L117" s="33"/>
      <c r="M117" s="32"/>
      <c r="N117" s="31"/>
      <c r="O117" s="30"/>
      <c r="P117" s="29"/>
      <c r="Q117" s="28"/>
    </row>
    <row r="118" spans="2:18">
      <c r="B118" s="42"/>
      <c r="C118" s="41"/>
      <c r="D118" s="40"/>
      <c r="E118" s="39"/>
      <c r="F118" s="38"/>
      <c r="G118" s="37"/>
      <c r="H118" s="36"/>
      <c r="I118" s="35"/>
      <c r="J118" s="34"/>
      <c r="K118" s="34"/>
      <c r="L118" s="33"/>
      <c r="M118" s="32"/>
      <c r="N118" s="31"/>
      <c r="O118" s="30"/>
      <c r="P118" s="29"/>
      <c r="Q118" s="28"/>
    </row>
    <row r="119" spans="2:18">
      <c r="B119" s="27"/>
      <c r="C119" s="21"/>
      <c r="D119" s="20"/>
      <c r="E119" s="19"/>
      <c r="F119" s="18"/>
      <c r="G119" s="17"/>
      <c r="H119" s="16"/>
      <c r="I119" s="15"/>
      <c r="J119" s="14"/>
      <c r="K119" s="14"/>
      <c r="L119" s="13"/>
      <c r="M119" s="12"/>
      <c r="N119" s="11"/>
      <c r="O119" s="10"/>
      <c r="P119" s="9"/>
      <c r="Q119" s="8"/>
    </row>
    <row r="120" spans="2:18">
      <c r="B120" s="22"/>
      <c r="C120" s="21"/>
      <c r="D120" s="20"/>
      <c r="E120" s="19"/>
      <c r="F120" s="18"/>
      <c r="G120" s="17"/>
      <c r="H120" s="16"/>
      <c r="I120" s="15"/>
      <c r="J120" s="26"/>
      <c r="K120" s="26"/>
      <c r="L120" s="13"/>
      <c r="M120" s="12"/>
      <c r="N120" s="11"/>
      <c r="O120" s="10"/>
      <c r="P120" s="9"/>
      <c r="Q120" s="8"/>
    </row>
    <row r="121" spans="2:18">
      <c r="B121" s="22"/>
      <c r="C121" s="21"/>
      <c r="D121" s="20"/>
      <c r="E121" s="19"/>
      <c r="F121" s="18" t="s">
        <v>4</v>
      </c>
      <c r="G121" s="25">
        <f>SUM(G96:G118)</f>
        <v>9.1671759999999995</v>
      </c>
      <c r="H121" s="24">
        <f>SUM(H95:H116)</f>
        <v>167.3</v>
      </c>
      <c r="I121" s="23">
        <f>SUM(I95:I118)</f>
        <v>16</v>
      </c>
      <c r="J121" s="14"/>
      <c r="K121" s="14"/>
      <c r="L121" s="13"/>
      <c r="M121" s="12"/>
      <c r="N121" s="11"/>
      <c r="O121" s="10">
        <f>SUM(O96:O117)</f>
        <v>9.1671759999999995</v>
      </c>
      <c r="P121" s="9">
        <f>SUM(P96:P118)</f>
        <v>167.29999999999998</v>
      </c>
      <c r="Q121" s="8">
        <f>SUM(Q95:Q118)</f>
        <v>16</v>
      </c>
    </row>
    <row r="122" spans="2:18">
      <c r="B122" s="22"/>
      <c r="C122" s="21"/>
      <c r="D122" s="20"/>
      <c r="E122" s="19"/>
      <c r="F122" s="18"/>
      <c r="G122" s="17"/>
      <c r="H122" s="16"/>
      <c r="I122" s="15"/>
      <c r="J122" s="14"/>
      <c r="K122" s="14"/>
      <c r="L122" s="13"/>
      <c r="M122" s="12"/>
      <c r="N122" s="11"/>
      <c r="O122" s="10"/>
      <c r="P122" s="9"/>
      <c r="Q122" s="8"/>
    </row>
    <row r="123" spans="2:18">
      <c r="B123" s="65" t="s">
        <v>3</v>
      </c>
      <c r="C123" s="66"/>
      <c r="D123" s="66"/>
      <c r="E123" s="66"/>
      <c r="F123" s="67"/>
      <c r="G123" s="68">
        <f>G121-O121</f>
        <v>0</v>
      </c>
      <c r="H123" s="69"/>
      <c r="I123" s="69"/>
      <c r="J123" s="69"/>
      <c r="K123" s="69"/>
      <c r="L123" s="69"/>
      <c r="M123" s="69"/>
      <c r="N123" s="69"/>
      <c r="O123" s="70"/>
      <c r="P123" s="7"/>
      <c r="Q123" s="6"/>
    </row>
    <row r="124" spans="2:18">
      <c r="B124" s="65" t="s">
        <v>2</v>
      </c>
      <c r="C124" s="66"/>
      <c r="D124" s="66"/>
      <c r="E124" s="66"/>
      <c r="F124" s="67"/>
      <c r="G124" s="5"/>
      <c r="H124" s="71">
        <f>H121-P121</f>
        <v>0</v>
      </c>
      <c r="I124" s="72"/>
      <c r="J124" s="72"/>
      <c r="K124" s="72"/>
      <c r="L124" s="72"/>
      <c r="M124" s="72"/>
      <c r="N124" s="72"/>
      <c r="O124" s="72"/>
      <c r="P124" s="73"/>
      <c r="Q124" s="6"/>
    </row>
    <row r="125" spans="2:18">
      <c r="B125" s="65" t="s">
        <v>1</v>
      </c>
      <c r="C125" s="66"/>
      <c r="D125" s="66"/>
      <c r="E125" s="66"/>
      <c r="F125" s="67"/>
      <c r="G125" s="5"/>
      <c r="H125" s="4"/>
      <c r="I125" s="74">
        <f>I121-Q121</f>
        <v>0</v>
      </c>
      <c r="J125" s="75"/>
      <c r="K125" s="75"/>
      <c r="L125" s="75"/>
      <c r="M125" s="75"/>
      <c r="N125" s="75"/>
      <c r="O125" s="75"/>
      <c r="P125" s="75"/>
      <c r="Q125" s="76"/>
    </row>
    <row r="127" spans="2:18" ht="15.75" thickBot="1"/>
    <row r="128" spans="2:18">
      <c r="B128" s="77" t="s">
        <v>86</v>
      </c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9" t="s">
        <v>3</v>
      </c>
      <c r="P128" s="81" t="s">
        <v>2</v>
      </c>
      <c r="Q128" s="83" t="s">
        <v>1</v>
      </c>
    </row>
    <row r="129" spans="2:18">
      <c r="B129" s="85" t="s">
        <v>70</v>
      </c>
      <c r="C129" s="87" t="s">
        <v>87</v>
      </c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9"/>
      <c r="O129" s="80"/>
      <c r="P129" s="82"/>
      <c r="Q129" s="84"/>
    </row>
    <row r="130" spans="2:18">
      <c r="B130" s="86"/>
      <c r="C130" s="90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2"/>
      <c r="O130" s="80"/>
      <c r="P130" s="82"/>
      <c r="Q130" s="84"/>
    </row>
    <row r="131" spans="2:18">
      <c r="B131" s="62" t="s">
        <v>68</v>
      </c>
      <c r="C131" s="61" t="s">
        <v>67</v>
      </c>
      <c r="D131" s="31" t="s">
        <v>66</v>
      </c>
      <c r="E131" s="60" t="s">
        <v>65</v>
      </c>
      <c r="F131" s="59" t="s">
        <v>64</v>
      </c>
      <c r="G131" s="58" t="s">
        <v>3</v>
      </c>
      <c r="H131" s="57" t="s">
        <v>2</v>
      </c>
      <c r="I131" s="56" t="s">
        <v>1</v>
      </c>
      <c r="J131" s="55" t="s">
        <v>63</v>
      </c>
      <c r="K131" s="54"/>
      <c r="L131" s="53" t="s">
        <v>62</v>
      </c>
      <c r="M131" s="52" t="s">
        <v>61</v>
      </c>
      <c r="N131" s="51" t="s">
        <v>60</v>
      </c>
      <c r="O131" s="80"/>
      <c r="P131" s="82"/>
      <c r="Q131" s="84"/>
    </row>
    <row r="132" spans="2:18">
      <c r="B132" s="42"/>
      <c r="C132" s="41"/>
      <c r="D132" s="40"/>
      <c r="E132" s="39"/>
      <c r="F132" s="38"/>
      <c r="G132" s="45"/>
      <c r="H132" s="4"/>
      <c r="I132" s="44"/>
      <c r="J132" s="34"/>
      <c r="K132" s="34"/>
      <c r="L132" s="33"/>
      <c r="M132" s="32"/>
      <c r="N132" s="31"/>
      <c r="O132" s="30"/>
      <c r="P132" s="29"/>
      <c r="Q132" s="28"/>
    </row>
    <row r="133" spans="2:18">
      <c r="B133" s="42" t="s">
        <v>88</v>
      </c>
      <c r="C133" s="47"/>
      <c r="D133" s="40"/>
      <c r="E133" s="39"/>
      <c r="F133" s="46" t="s">
        <v>89</v>
      </c>
      <c r="G133" s="45">
        <f>H133*J133/1000</f>
        <v>0.79204999999999992</v>
      </c>
      <c r="H133" s="4">
        <v>10.85</v>
      </c>
      <c r="I133" s="44">
        <v>1</v>
      </c>
      <c r="J133" s="34">
        <v>73</v>
      </c>
      <c r="K133" s="34"/>
      <c r="L133" s="33" t="s">
        <v>6</v>
      </c>
      <c r="M133" s="43"/>
      <c r="N133" s="31" t="s">
        <v>75</v>
      </c>
      <c r="O133" s="10">
        <f>SUM(G133:G135)</f>
        <v>2.5075500000000002</v>
      </c>
      <c r="P133" s="9">
        <f>SUM(H133:H135)</f>
        <v>34.35</v>
      </c>
      <c r="Q133" s="8">
        <f>SUM(I133:I135)</f>
        <v>3</v>
      </c>
    </row>
    <row r="134" spans="2:18">
      <c r="B134" s="42" t="s">
        <v>90</v>
      </c>
      <c r="C134" s="47"/>
      <c r="D134" s="40"/>
      <c r="E134" s="39"/>
      <c r="F134" s="46" t="s">
        <v>91</v>
      </c>
      <c r="G134" s="45">
        <f>H134*J134/1000</f>
        <v>0.85775000000000001</v>
      </c>
      <c r="H134" s="4">
        <v>11.75</v>
      </c>
      <c r="I134" s="44">
        <v>1</v>
      </c>
      <c r="J134" s="34">
        <v>73</v>
      </c>
      <c r="K134" s="34"/>
      <c r="L134" s="33" t="s">
        <v>6</v>
      </c>
      <c r="M134" s="43"/>
      <c r="N134" s="31" t="s">
        <v>75</v>
      </c>
      <c r="O134" s="30"/>
      <c r="P134" s="29"/>
      <c r="Q134" s="28"/>
    </row>
    <row r="135" spans="2:18">
      <c r="B135" s="42" t="s">
        <v>90</v>
      </c>
      <c r="C135" s="47"/>
      <c r="D135" s="40"/>
      <c r="E135" s="39"/>
      <c r="F135" s="46" t="s">
        <v>91</v>
      </c>
      <c r="G135" s="45">
        <f>H135*J135/1000</f>
        <v>0.85775000000000001</v>
      </c>
      <c r="H135" s="4">
        <v>11.75</v>
      </c>
      <c r="I135" s="44">
        <v>1</v>
      </c>
      <c r="J135" s="34">
        <v>73</v>
      </c>
      <c r="K135" s="34"/>
      <c r="L135" s="33" t="s">
        <v>6</v>
      </c>
      <c r="M135" s="43"/>
      <c r="N135" s="31" t="s">
        <v>75</v>
      </c>
      <c r="O135" s="30"/>
      <c r="P135" s="29"/>
      <c r="Q135" s="28"/>
    </row>
    <row r="136" spans="2:18">
      <c r="B136" s="42"/>
      <c r="C136" s="41"/>
      <c r="D136" s="40"/>
      <c r="E136" s="39"/>
      <c r="F136" s="38"/>
      <c r="G136" s="37"/>
      <c r="H136" s="36"/>
      <c r="I136" s="35"/>
      <c r="J136" s="34"/>
      <c r="K136" s="34"/>
      <c r="L136" s="33"/>
      <c r="M136" s="32"/>
      <c r="N136" s="31"/>
      <c r="O136" s="30"/>
      <c r="P136" s="29"/>
      <c r="Q136" s="28"/>
    </row>
    <row r="137" spans="2:18">
      <c r="B137" s="42" t="s">
        <v>92</v>
      </c>
      <c r="C137" s="47"/>
      <c r="D137" s="40"/>
      <c r="E137" s="39"/>
      <c r="F137" s="46" t="s">
        <v>93</v>
      </c>
      <c r="G137" s="45">
        <f>H137*J137/1000</f>
        <v>0.3916</v>
      </c>
      <c r="H137" s="4">
        <v>4</v>
      </c>
      <c r="I137" s="44">
        <v>1</v>
      </c>
      <c r="J137" s="34">
        <v>97.9</v>
      </c>
      <c r="K137" s="34"/>
      <c r="L137" s="33" t="s">
        <v>6</v>
      </c>
      <c r="M137" s="43"/>
      <c r="N137" s="31" t="s">
        <v>75</v>
      </c>
      <c r="O137" s="10">
        <f>SUM(G137:G137)</f>
        <v>0.3916</v>
      </c>
      <c r="P137" s="9">
        <f>SUM(H137:H137)</f>
        <v>4</v>
      </c>
      <c r="Q137" s="8">
        <f>SUM(I137:I137)</f>
        <v>1</v>
      </c>
      <c r="R137" t="s">
        <v>41</v>
      </c>
    </row>
    <row r="138" spans="2:18">
      <c r="B138" s="42"/>
      <c r="C138" s="41"/>
      <c r="D138" s="40"/>
      <c r="E138" s="39"/>
      <c r="F138" s="38"/>
      <c r="G138" s="37"/>
      <c r="H138" s="36"/>
      <c r="I138" s="35"/>
      <c r="J138" s="34"/>
      <c r="K138" s="34"/>
      <c r="L138" s="33"/>
      <c r="M138" s="32"/>
      <c r="N138" s="31"/>
      <c r="O138" s="30"/>
      <c r="P138" s="29"/>
      <c r="Q138" s="28"/>
    </row>
    <row r="139" spans="2:18">
      <c r="B139" s="42" t="s">
        <v>94</v>
      </c>
      <c r="C139" s="47"/>
      <c r="D139" s="40"/>
      <c r="E139" s="39"/>
      <c r="F139" s="46" t="s">
        <v>95</v>
      </c>
      <c r="G139" s="45">
        <f>H139*J139/1000</f>
        <v>0.63613799999999998</v>
      </c>
      <c r="H139" s="4">
        <v>5.99</v>
      </c>
      <c r="I139" s="44">
        <v>1</v>
      </c>
      <c r="J139" s="34">
        <v>106.2</v>
      </c>
      <c r="K139" s="34"/>
      <c r="L139" s="33" t="s">
        <v>6</v>
      </c>
      <c r="M139" s="43"/>
      <c r="N139" s="31" t="s">
        <v>75</v>
      </c>
      <c r="O139" s="10">
        <f>SUM(G139:G139)</f>
        <v>0.63613799999999998</v>
      </c>
      <c r="P139" s="9">
        <f>SUM(H139:H139)</f>
        <v>5.99</v>
      </c>
      <c r="Q139" s="8">
        <f>SUM(I139:I139)</f>
        <v>1</v>
      </c>
    </row>
    <row r="140" spans="2:18">
      <c r="B140" s="42"/>
      <c r="C140" s="47"/>
      <c r="D140" s="40"/>
      <c r="E140" s="39"/>
      <c r="F140" s="46"/>
      <c r="G140" s="45"/>
      <c r="H140" s="4"/>
      <c r="I140" s="44"/>
      <c r="J140" s="34"/>
      <c r="K140" s="34"/>
      <c r="L140" s="33"/>
      <c r="M140" s="43"/>
      <c r="N140" s="31"/>
      <c r="O140" s="30"/>
      <c r="P140" s="29"/>
      <c r="Q140" s="28"/>
    </row>
    <row r="141" spans="2:18">
      <c r="B141" s="42">
        <v>108</v>
      </c>
      <c r="C141" s="41">
        <v>4</v>
      </c>
      <c r="D141" s="40"/>
      <c r="E141" s="39"/>
      <c r="F141" s="46" t="s">
        <v>96</v>
      </c>
      <c r="G141" s="45">
        <f>H141*J141/1000</f>
        <v>0.1134756</v>
      </c>
      <c r="H141" s="4">
        <v>11.06</v>
      </c>
      <c r="I141" s="44">
        <v>1</v>
      </c>
      <c r="J141" s="34">
        <v>10.26</v>
      </c>
      <c r="K141" s="34"/>
      <c r="L141" s="33" t="s">
        <v>6</v>
      </c>
      <c r="M141" s="50"/>
      <c r="N141" s="31" t="s">
        <v>75</v>
      </c>
      <c r="O141" s="10">
        <f>SUM(G141:G143)</f>
        <v>0.34658279999999997</v>
      </c>
      <c r="P141" s="9">
        <f>SUM(H141:H143)</f>
        <v>33.78</v>
      </c>
      <c r="Q141" s="8">
        <f>SUM(I141:I143)</f>
        <v>3</v>
      </c>
      <c r="R141" t="s">
        <v>41</v>
      </c>
    </row>
    <row r="142" spans="2:18">
      <c r="B142" s="42">
        <v>108</v>
      </c>
      <c r="C142" s="41">
        <v>4</v>
      </c>
      <c r="D142" s="40"/>
      <c r="E142" s="39"/>
      <c r="F142" s="46" t="s">
        <v>97</v>
      </c>
      <c r="G142" s="45">
        <f>H142*J142/1000</f>
        <v>0.116451</v>
      </c>
      <c r="H142" s="4">
        <v>11.35</v>
      </c>
      <c r="I142" s="44">
        <v>1</v>
      </c>
      <c r="J142" s="34">
        <v>10.26</v>
      </c>
      <c r="K142" s="34"/>
      <c r="L142" s="33" t="s">
        <v>6</v>
      </c>
      <c r="M142" s="50"/>
      <c r="N142" s="31" t="s">
        <v>75</v>
      </c>
      <c r="O142" s="30"/>
      <c r="P142" s="29"/>
      <c r="Q142" s="28"/>
    </row>
    <row r="143" spans="2:18">
      <c r="B143" s="42">
        <v>108</v>
      </c>
      <c r="C143" s="41">
        <v>4</v>
      </c>
      <c r="D143" s="40"/>
      <c r="E143" s="39"/>
      <c r="F143" s="46" t="s">
        <v>97</v>
      </c>
      <c r="G143" s="45">
        <f>H143*J143/1000</f>
        <v>0.11665619999999999</v>
      </c>
      <c r="H143" s="4">
        <v>11.37</v>
      </c>
      <c r="I143" s="44">
        <v>1</v>
      </c>
      <c r="J143" s="34">
        <v>10.26</v>
      </c>
      <c r="K143" s="34"/>
      <c r="L143" s="33" t="s">
        <v>6</v>
      </c>
      <c r="M143" s="50"/>
      <c r="N143" s="31" t="s">
        <v>75</v>
      </c>
      <c r="O143" s="30"/>
      <c r="P143" s="29"/>
      <c r="Q143" s="28"/>
    </row>
    <row r="144" spans="2:18">
      <c r="B144" s="42"/>
      <c r="C144" s="41"/>
      <c r="D144" s="40"/>
      <c r="E144" s="39"/>
      <c r="F144" s="38"/>
      <c r="G144" s="37"/>
      <c r="H144" s="36"/>
      <c r="I144" s="35"/>
      <c r="J144" s="34"/>
      <c r="K144" s="34"/>
      <c r="L144" s="33"/>
      <c r="M144" s="32"/>
      <c r="N144" s="31"/>
      <c r="O144" s="30"/>
      <c r="P144" s="29"/>
      <c r="Q144" s="28"/>
    </row>
    <row r="145" spans="2:17">
      <c r="B145" s="42" t="s">
        <v>98</v>
      </c>
      <c r="C145" s="41"/>
      <c r="D145" s="40"/>
      <c r="E145" s="39"/>
      <c r="F145" s="46" t="s">
        <v>99</v>
      </c>
      <c r="G145" s="45">
        <f>H145*J145/1000</f>
        <v>0.12285</v>
      </c>
      <c r="H145" s="4">
        <v>5.85</v>
      </c>
      <c r="I145" s="44">
        <v>1</v>
      </c>
      <c r="J145" s="34">
        <v>21</v>
      </c>
      <c r="K145" s="34"/>
      <c r="L145" s="33" t="s">
        <v>6</v>
      </c>
      <c r="M145" s="50"/>
      <c r="N145" s="31" t="s">
        <v>75</v>
      </c>
      <c r="O145" s="10">
        <f>SUM(G145:G146)</f>
        <v>0.26565</v>
      </c>
      <c r="P145" s="9">
        <f>SUM(H145:H146)</f>
        <v>12.649999999999999</v>
      </c>
      <c r="Q145" s="8">
        <f>SUM(I145:I146)</f>
        <v>2</v>
      </c>
    </row>
    <row r="146" spans="2:17">
      <c r="B146" s="42" t="s">
        <v>98</v>
      </c>
      <c r="C146" s="41"/>
      <c r="D146" s="40"/>
      <c r="E146" s="39"/>
      <c r="F146" s="46" t="s">
        <v>99</v>
      </c>
      <c r="G146" s="45">
        <f>H146*J146/1000</f>
        <v>0.14279999999999998</v>
      </c>
      <c r="H146" s="4">
        <v>6.8</v>
      </c>
      <c r="I146" s="44">
        <v>1</v>
      </c>
      <c r="J146" s="34">
        <v>21</v>
      </c>
      <c r="K146" s="34"/>
      <c r="L146" s="33" t="s">
        <v>6</v>
      </c>
      <c r="M146" s="50"/>
      <c r="N146" s="31" t="s">
        <v>75</v>
      </c>
      <c r="O146" s="30"/>
      <c r="P146" s="29"/>
      <c r="Q146" s="28"/>
    </row>
    <row r="147" spans="2:17">
      <c r="B147" s="42"/>
      <c r="C147" s="41"/>
      <c r="D147" s="40"/>
      <c r="E147" s="39"/>
      <c r="F147" s="38"/>
      <c r="G147" s="45"/>
      <c r="H147" s="4"/>
      <c r="I147" s="44"/>
      <c r="J147" s="34"/>
      <c r="K147" s="34"/>
      <c r="L147" s="33"/>
      <c r="M147" s="32"/>
      <c r="N147" s="31"/>
      <c r="O147" s="30"/>
      <c r="P147" s="29"/>
      <c r="Q147" s="28"/>
    </row>
    <row r="148" spans="2:17">
      <c r="B148" s="42" t="s">
        <v>100</v>
      </c>
      <c r="C148" s="41"/>
      <c r="D148" s="40"/>
      <c r="E148" s="39"/>
      <c r="F148" s="46" t="s">
        <v>99</v>
      </c>
      <c r="G148" s="45">
        <f>H148*J148/1000</f>
        <v>0.11025</v>
      </c>
      <c r="H148" s="4">
        <v>5.25</v>
      </c>
      <c r="I148" s="44">
        <v>1</v>
      </c>
      <c r="J148" s="34">
        <v>21</v>
      </c>
      <c r="K148" s="34"/>
      <c r="L148" s="33" t="s">
        <v>6</v>
      </c>
      <c r="M148" s="50"/>
      <c r="N148" s="31" t="s">
        <v>75</v>
      </c>
      <c r="O148" s="10">
        <f>SUM(G148:G150)</f>
        <v>0.30345</v>
      </c>
      <c r="P148" s="9">
        <f>SUM(H148:H150)</f>
        <v>14.450000000000001</v>
      </c>
      <c r="Q148" s="8">
        <f>SUM(I148:I150)</f>
        <v>3</v>
      </c>
    </row>
    <row r="149" spans="2:17">
      <c r="B149" s="42" t="s">
        <v>100</v>
      </c>
      <c r="C149" s="41"/>
      <c r="D149" s="40"/>
      <c r="E149" s="39"/>
      <c r="F149" s="46" t="s">
        <v>99</v>
      </c>
      <c r="G149" s="45">
        <f>H149*J149/1000</f>
        <v>0.10604999999999999</v>
      </c>
      <c r="H149" s="4">
        <v>5.05</v>
      </c>
      <c r="I149" s="44">
        <v>1</v>
      </c>
      <c r="J149" s="34">
        <v>21</v>
      </c>
      <c r="K149" s="34"/>
      <c r="L149" s="33" t="s">
        <v>6</v>
      </c>
      <c r="M149" s="50"/>
      <c r="N149" s="31" t="s">
        <v>75</v>
      </c>
      <c r="O149" s="30"/>
      <c r="P149" s="29"/>
      <c r="Q149" s="28"/>
    </row>
    <row r="150" spans="2:17">
      <c r="B150" s="42" t="s">
        <v>100</v>
      </c>
      <c r="C150" s="41"/>
      <c r="D150" s="40"/>
      <c r="E150" s="39"/>
      <c r="F150" s="46" t="s">
        <v>99</v>
      </c>
      <c r="G150" s="45">
        <f>H150*J150/1000</f>
        <v>8.7150000000000005E-2</v>
      </c>
      <c r="H150" s="4">
        <v>4.1500000000000004</v>
      </c>
      <c r="I150" s="44">
        <v>1</v>
      </c>
      <c r="J150" s="34">
        <v>21</v>
      </c>
      <c r="K150" s="34"/>
      <c r="L150" s="33" t="s">
        <v>6</v>
      </c>
      <c r="M150" s="50"/>
      <c r="N150" s="31" t="s">
        <v>75</v>
      </c>
      <c r="O150" s="30"/>
      <c r="P150" s="29"/>
      <c r="Q150" s="28"/>
    </row>
    <row r="151" spans="2:17">
      <c r="B151" s="42"/>
      <c r="C151" s="41"/>
      <c r="D151" s="40"/>
      <c r="E151" s="39"/>
      <c r="F151" s="38"/>
      <c r="G151" s="45"/>
      <c r="H151" s="4"/>
      <c r="I151" s="44"/>
      <c r="J151" s="34"/>
      <c r="K151" s="34"/>
      <c r="L151" s="33"/>
      <c r="M151" s="32"/>
      <c r="N151" s="31"/>
      <c r="O151" s="30"/>
      <c r="P151" s="29"/>
      <c r="Q151" s="28"/>
    </row>
    <row r="152" spans="2:17">
      <c r="B152" s="42" t="s">
        <v>101</v>
      </c>
      <c r="C152" s="41"/>
      <c r="D152" s="40"/>
      <c r="E152" s="39"/>
      <c r="F152" s="46" t="s">
        <v>30</v>
      </c>
      <c r="G152" s="45">
        <f>H152*J152/1000</f>
        <v>0.28920000000000007</v>
      </c>
      <c r="H152" s="4">
        <v>12.05</v>
      </c>
      <c r="I152" s="44">
        <v>1</v>
      </c>
      <c r="J152" s="34">
        <v>24</v>
      </c>
      <c r="K152" s="34"/>
      <c r="L152" s="33" t="s">
        <v>6</v>
      </c>
      <c r="M152" s="50"/>
      <c r="N152" s="31" t="s">
        <v>75</v>
      </c>
      <c r="O152" s="10">
        <f>SUM(G152)</f>
        <v>0.28920000000000007</v>
      </c>
      <c r="P152" s="9">
        <f>SUM(H152)</f>
        <v>12.05</v>
      </c>
      <c r="Q152" s="8">
        <f>SUM(I152)</f>
        <v>1</v>
      </c>
    </row>
    <row r="153" spans="2:17">
      <c r="B153" s="42"/>
      <c r="C153" s="41"/>
      <c r="D153" s="40"/>
      <c r="E153" s="39"/>
      <c r="F153" s="38"/>
      <c r="G153" s="45"/>
      <c r="H153" s="4"/>
      <c r="I153" s="44"/>
      <c r="J153" s="34"/>
      <c r="K153" s="34"/>
      <c r="L153" s="33"/>
      <c r="M153" s="32"/>
      <c r="N153" s="31"/>
      <c r="O153" s="30"/>
      <c r="P153" s="29"/>
      <c r="Q153" s="28"/>
    </row>
    <row r="154" spans="2:17">
      <c r="B154" s="42" t="s">
        <v>102</v>
      </c>
      <c r="C154" s="41"/>
      <c r="D154" s="40"/>
      <c r="E154" s="39"/>
      <c r="F154" s="46" t="s">
        <v>99</v>
      </c>
      <c r="G154" s="45">
        <f>H154*J154/1000</f>
        <v>0.13535999999999998</v>
      </c>
      <c r="H154" s="4">
        <v>5.64</v>
      </c>
      <c r="I154" s="44">
        <v>1</v>
      </c>
      <c r="J154" s="34">
        <v>24</v>
      </c>
      <c r="K154" s="34"/>
      <c r="L154" s="33" t="s">
        <v>6</v>
      </c>
      <c r="M154" s="50"/>
      <c r="N154" s="31" t="s">
        <v>75</v>
      </c>
      <c r="O154" s="10">
        <f>SUM(G154)</f>
        <v>0.13535999999999998</v>
      </c>
      <c r="P154" s="9">
        <f>SUM(H154)</f>
        <v>5.64</v>
      </c>
      <c r="Q154" s="8">
        <f>SUM(I154)</f>
        <v>1</v>
      </c>
    </row>
    <row r="155" spans="2:17">
      <c r="B155" s="42"/>
      <c r="C155" s="41"/>
      <c r="D155" s="40"/>
      <c r="E155" s="39"/>
      <c r="F155" s="38"/>
      <c r="G155" s="37"/>
      <c r="H155" s="36"/>
      <c r="I155" s="35"/>
      <c r="J155" s="34"/>
      <c r="K155" s="34"/>
      <c r="L155" s="33"/>
      <c r="M155" s="32"/>
      <c r="N155" s="31"/>
      <c r="O155" s="30"/>
      <c r="P155" s="29"/>
      <c r="Q155" s="28"/>
    </row>
    <row r="156" spans="2:17">
      <c r="B156" s="42" t="s">
        <v>103</v>
      </c>
      <c r="C156" s="41"/>
      <c r="D156" s="40"/>
      <c r="E156" s="39"/>
      <c r="F156" s="46" t="s">
        <v>99</v>
      </c>
      <c r="G156" s="45">
        <f>H156*J156/1000</f>
        <v>0.101382</v>
      </c>
      <c r="H156" s="4">
        <v>3.66</v>
      </c>
      <c r="I156" s="44">
        <v>1</v>
      </c>
      <c r="J156" s="34">
        <v>27.7</v>
      </c>
      <c r="K156" s="34"/>
      <c r="L156" s="33" t="s">
        <v>6</v>
      </c>
      <c r="M156" s="50"/>
      <c r="N156" s="31" t="s">
        <v>75</v>
      </c>
      <c r="O156" s="10">
        <f>SUM(G156:G157)</f>
        <v>0.27533799999999997</v>
      </c>
      <c r="P156" s="9">
        <f>SUM(H156:H157)</f>
        <v>9.9400000000000013</v>
      </c>
      <c r="Q156" s="8">
        <f>SUM(I156:I157)</f>
        <v>2</v>
      </c>
    </row>
    <row r="157" spans="2:17">
      <c r="B157" s="42" t="s">
        <v>103</v>
      </c>
      <c r="C157" s="41"/>
      <c r="D157" s="40"/>
      <c r="E157" s="39"/>
      <c r="F157" s="46" t="s">
        <v>99</v>
      </c>
      <c r="G157" s="45">
        <f>H157*J157/1000</f>
        <v>0.173956</v>
      </c>
      <c r="H157" s="4">
        <v>6.28</v>
      </c>
      <c r="I157" s="44">
        <v>1</v>
      </c>
      <c r="J157" s="34">
        <v>27.7</v>
      </c>
      <c r="K157" s="34"/>
      <c r="L157" s="33" t="s">
        <v>6</v>
      </c>
      <c r="M157" s="50"/>
      <c r="N157" s="31" t="s">
        <v>75</v>
      </c>
      <c r="O157" s="30"/>
      <c r="P157" s="29"/>
      <c r="Q157" s="28"/>
    </row>
    <row r="158" spans="2:17">
      <c r="B158" s="42"/>
      <c r="C158" s="41"/>
      <c r="D158" s="40"/>
      <c r="E158" s="39"/>
      <c r="F158" s="38"/>
      <c r="G158" s="48"/>
      <c r="H158" s="36"/>
      <c r="I158" s="35"/>
      <c r="J158" s="34"/>
      <c r="K158" s="34"/>
      <c r="L158" s="33"/>
      <c r="M158" s="32"/>
      <c r="N158" s="31"/>
      <c r="O158" s="30"/>
      <c r="P158" s="29"/>
      <c r="Q158" s="28"/>
    </row>
    <row r="159" spans="2:17">
      <c r="B159" s="42" t="s">
        <v>104</v>
      </c>
      <c r="C159" s="47">
        <v>5</v>
      </c>
      <c r="D159" s="40"/>
      <c r="E159" s="39"/>
      <c r="F159" s="46" t="s">
        <v>105</v>
      </c>
      <c r="G159" s="45">
        <f>H159*J159/1000</f>
        <v>2.0201999999999998E-2</v>
      </c>
      <c r="H159" s="4">
        <v>4.2</v>
      </c>
      <c r="I159" s="44">
        <v>1</v>
      </c>
      <c r="J159" s="34">
        <v>4.8099999999999996</v>
      </c>
      <c r="K159" s="34"/>
      <c r="L159" s="33" t="s">
        <v>6</v>
      </c>
      <c r="M159" s="43"/>
      <c r="N159" s="31" t="s">
        <v>75</v>
      </c>
      <c r="O159" s="10">
        <f>SUM(G159:G159)</f>
        <v>2.0201999999999998E-2</v>
      </c>
      <c r="P159" s="9">
        <f>SUM(H159:H159)</f>
        <v>4.2</v>
      </c>
      <c r="Q159" s="8">
        <f>SUM(I159:I159)</f>
        <v>1</v>
      </c>
    </row>
    <row r="160" spans="2:17">
      <c r="B160" s="42"/>
      <c r="C160" s="41"/>
      <c r="D160" s="40"/>
      <c r="E160" s="39"/>
      <c r="F160" s="38"/>
      <c r="G160" s="48"/>
      <c r="H160" s="36"/>
      <c r="I160" s="35"/>
      <c r="J160" s="34"/>
      <c r="K160" s="34"/>
      <c r="L160" s="33"/>
      <c r="M160" s="32"/>
      <c r="N160" s="31"/>
      <c r="O160" s="30"/>
      <c r="P160" s="29"/>
      <c r="Q160" s="28"/>
    </row>
    <row r="161" spans="2:17">
      <c r="B161" s="42" t="s">
        <v>106</v>
      </c>
      <c r="C161" s="47">
        <v>8</v>
      </c>
      <c r="D161" s="40"/>
      <c r="E161" s="39"/>
      <c r="F161" s="46" t="s">
        <v>105</v>
      </c>
      <c r="G161" s="45">
        <f>H161*J161/1000</f>
        <v>3.6749999999999998E-2</v>
      </c>
      <c r="H161" s="4">
        <v>3</v>
      </c>
      <c r="I161" s="44">
        <v>1</v>
      </c>
      <c r="J161" s="34">
        <v>12.25</v>
      </c>
      <c r="K161" s="34"/>
      <c r="L161" s="33" t="s">
        <v>6</v>
      </c>
      <c r="M161" s="43"/>
      <c r="N161" s="31" t="s">
        <v>75</v>
      </c>
      <c r="O161" s="10">
        <f>SUM(G161:G161)</f>
        <v>3.6749999999999998E-2</v>
      </c>
      <c r="P161" s="9">
        <f>SUM(H161:H161)</f>
        <v>3</v>
      </c>
      <c r="Q161" s="8">
        <f>SUM(I161:I161)</f>
        <v>1</v>
      </c>
    </row>
    <row r="162" spans="2:17">
      <c r="B162" s="42"/>
      <c r="C162" s="41"/>
      <c r="D162" s="40"/>
      <c r="E162" s="39"/>
      <c r="F162" s="38"/>
      <c r="G162" s="37"/>
      <c r="H162" s="36"/>
      <c r="I162" s="35"/>
      <c r="J162" s="34"/>
      <c r="K162" s="34"/>
      <c r="L162" s="33"/>
      <c r="M162" s="32"/>
      <c r="N162" s="31"/>
      <c r="O162" s="30"/>
      <c r="P162" s="29"/>
      <c r="Q162" s="28"/>
    </row>
    <row r="163" spans="2:17">
      <c r="B163" s="42"/>
      <c r="C163" s="41"/>
      <c r="D163" s="40"/>
      <c r="E163" s="39"/>
      <c r="F163" s="38"/>
      <c r="G163" s="37"/>
      <c r="H163" s="36"/>
      <c r="I163" s="35"/>
      <c r="J163" s="34"/>
      <c r="K163" s="34"/>
      <c r="L163" s="33"/>
      <c r="M163" s="32"/>
      <c r="N163" s="31"/>
      <c r="O163" s="30"/>
      <c r="P163" s="29"/>
      <c r="Q163" s="28"/>
    </row>
    <row r="164" spans="2:17">
      <c r="B164" s="27"/>
      <c r="C164" s="21"/>
      <c r="D164" s="20"/>
      <c r="E164" s="19"/>
      <c r="F164" s="18"/>
      <c r="G164" s="17"/>
      <c r="H164" s="16"/>
      <c r="I164" s="15"/>
      <c r="J164" s="14"/>
      <c r="K164" s="14"/>
      <c r="L164" s="13"/>
      <c r="M164" s="12"/>
      <c r="N164" s="11"/>
      <c r="O164" s="10"/>
      <c r="P164" s="9"/>
      <c r="Q164" s="8"/>
    </row>
    <row r="165" spans="2:17">
      <c r="B165" s="22"/>
      <c r="C165" s="21"/>
      <c r="D165" s="20"/>
      <c r="E165" s="19"/>
      <c r="F165" s="18"/>
      <c r="G165" s="17"/>
      <c r="H165" s="16"/>
      <c r="I165" s="15"/>
      <c r="J165" s="26"/>
      <c r="K165" s="26"/>
      <c r="L165" s="13"/>
      <c r="M165" s="12"/>
      <c r="N165" s="11"/>
      <c r="O165" s="10"/>
      <c r="P165" s="9"/>
      <c r="Q165" s="8"/>
    </row>
    <row r="166" spans="2:17">
      <c r="B166" s="22"/>
      <c r="C166" s="21"/>
      <c r="D166" s="20"/>
      <c r="E166" s="19"/>
      <c r="F166" s="18" t="s">
        <v>4</v>
      </c>
      <c r="G166" s="25">
        <f>SUM(G132:G163)</f>
        <v>5.2078208000000012</v>
      </c>
      <c r="H166" s="24">
        <f>SUM(H132:H163)</f>
        <v>140.04999999999998</v>
      </c>
      <c r="I166" s="23">
        <f>SUM(I132:I163)</f>
        <v>19</v>
      </c>
      <c r="J166" s="14"/>
      <c r="K166" s="14"/>
      <c r="L166" s="13"/>
      <c r="M166" s="12"/>
      <c r="N166" s="11"/>
      <c r="O166" s="10">
        <f>SUM(O133:O163)</f>
        <v>5.2078207999999995</v>
      </c>
      <c r="P166" s="9">
        <f>SUM(P132:P161)</f>
        <v>140.05000000000001</v>
      </c>
      <c r="Q166" s="8">
        <f>SUM(Q132:Q161)</f>
        <v>19</v>
      </c>
    </row>
    <row r="167" spans="2:17">
      <c r="B167" s="22"/>
      <c r="C167" s="21"/>
      <c r="D167" s="20"/>
      <c r="E167" s="19"/>
      <c r="F167" s="18"/>
      <c r="G167" s="17"/>
      <c r="H167" s="16"/>
      <c r="I167" s="15"/>
      <c r="J167" s="14"/>
      <c r="K167" s="14"/>
      <c r="L167" s="13"/>
      <c r="M167" s="12"/>
      <c r="N167" s="11"/>
      <c r="O167" s="10"/>
      <c r="P167" s="9"/>
      <c r="Q167" s="8"/>
    </row>
    <row r="168" spans="2:17">
      <c r="B168" s="65" t="s">
        <v>3</v>
      </c>
      <c r="C168" s="66"/>
      <c r="D168" s="66"/>
      <c r="E168" s="66"/>
      <c r="F168" s="67"/>
      <c r="G168" s="68">
        <f>G166-O166</f>
        <v>0</v>
      </c>
      <c r="H168" s="69"/>
      <c r="I168" s="69"/>
      <c r="J168" s="69"/>
      <c r="K168" s="69"/>
      <c r="L168" s="69"/>
      <c r="M168" s="69"/>
      <c r="N168" s="69"/>
      <c r="O168" s="70"/>
      <c r="P168" s="7"/>
      <c r="Q168" s="6"/>
    </row>
    <row r="169" spans="2:17">
      <c r="B169" s="65" t="s">
        <v>2</v>
      </c>
      <c r="C169" s="66"/>
      <c r="D169" s="66"/>
      <c r="E169" s="66"/>
      <c r="F169" s="67"/>
      <c r="G169" s="5"/>
      <c r="H169" s="71">
        <f>H166-P166</f>
        <v>0</v>
      </c>
      <c r="I169" s="72"/>
      <c r="J169" s="72"/>
      <c r="K169" s="72"/>
      <c r="L169" s="72"/>
      <c r="M169" s="72"/>
      <c r="N169" s="72"/>
      <c r="O169" s="72"/>
      <c r="P169" s="73"/>
      <c r="Q169" s="6"/>
    </row>
    <row r="170" spans="2:17">
      <c r="B170" s="65" t="s">
        <v>1</v>
      </c>
      <c r="C170" s="66"/>
      <c r="D170" s="66"/>
      <c r="E170" s="66"/>
      <c r="F170" s="67"/>
      <c r="G170" s="5"/>
      <c r="H170" s="4"/>
      <c r="I170" s="74">
        <f>I166-Q166</f>
        <v>0</v>
      </c>
      <c r="J170" s="75"/>
      <c r="K170" s="75"/>
      <c r="L170" s="75"/>
      <c r="M170" s="75"/>
      <c r="N170" s="75"/>
      <c r="O170" s="75"/>
      <c r="P170" s="75"/>
      <c r="Q170" s="76"/>
    </row>
    <row r="172" spans="2:17" ht="15.75" thickBot="1"/>
    <row r="173" spans="2:17">
      <c r="B173" s="77" t="s">
        <v>107</v>
      </c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9" t="s">
        <v>3</v>
      </c>
      <c r="P173" s="81" t="s">
        <v>2</v>
      </c>
      <c r="Q173" s="83" t="s">
        <v>1</v>
      </c>
    </row>
    <row r="174" spans="2:17">
      <c r="B174" s="85" t="s">
        <v>70</v>
      </c>
      <c r="C174" s="87" t="s">
        <v>108</v>
      </c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9"/>
      <c r="O174" s="80"/>
      <c r="P174" s="82"/>
      <c r="Q174" s="84"/>
    </row>
    <row r="175" spans="2:17">
      <c r="B175" s="86"/>
      <c r="C175" s="90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2"/>
      <c r="O175" s="80"/>
      <c r="P175" s="82"/>
      <c r="Q175" s="84"/>
    </row>
    <row r="176" spans="2:17">
      <c r="B176" s="62" t="s">
        <v>68</v>
      </c>
      <c r="C176" s="61" t="s">
        <v>67</v>
      </c>
      <c r="D176" s="31" t="s">
        <v>66</v>
      </c>
      <c r="E176" s="60" t="s">
        <v>65</v>
      </c>
      <c r="F176" s="59" t="s">
        <v>64</v>
      </c>
      <c r="G176" s="58" t="s">
        <v>3</v>
      </c>
      <c r="H176" s="57" t="s">
        <v>2</v>
      </c>
      <c r="I176" s="56" t="s">
        <v>1</v>
      </c>
      <c r="J176" s="55" t="s">
        <v>63</v>
      </c>
      <c r="K176" s="54"/>
      <c r="L176" s="53" t="s">
        <v>62</v>
      </c>
      <c r="M176" s="52" t="s">
        <v>61</v>
      </c>
      <c r="N176" s="51" t="s">
        <v>60</v>
      </c>
      <c r="O176" s="80"/>
      <c r="P176" s="82"/>
      <c r="Q176" s="84"/>
    </row>
    <row r="177" spans="2:18">
      <c r="B177" s="42"/>
      <c r="C177" s="41"/>
      <c r="D177" s="40"/>
      <c r="E177" s="39"/>
      <c r="F177" s="38"/>
      <c r="G177" s="37"/>
      <c r="H177" s="36"/>
      <c r="I177" s="35"/>
      <c r="J177" s="34"/>
      <c r="K177" s="34"/>
      <c r="L177" s="33"/>
      <c r="M177" s="32"/>
      <c r="N177" s="31"/>
      <c r="O177" s="30"/>
      <c r="P177" s="29"/>
      <c r="Q177" s="28"/>
    </row>
    <row r="178" spans="2:18">
      <c r="B178" s="42" t="s">
        <v>109</v>
      </c>
      <c r="C178" s="47"/>
      <c r="D178" s="40"/>
      <c r="E178" s="39"/>
      <c r="F178" s="46" t="s">
        <v>110</v>
      </c>
      <c r="G178" s="45">
        <f>H178*J178/1000</f>
        <v>0.27412000000000003</v>
      </c>
      <c r="H178" s="4">
        <v>7.7</v>
      </c>
      <c r="I178" s="44">
        <v>1</v>
      </c>
      <c r="J178" s="34">
        <v>35.6</v>
      </c>
      <c r="K178" s="34"/>
      <c r="L178" s="33" t="s">
        <v>111</v>
      </c>
      <c r="M178" s="43"/>
      <c r="N178" s="31" t="s">
        <v>5</v>
      </c>
      <c r="O178" s="10">
        <f>SUM(G178:G178)</f>
        <v>0.27412000000000003</v>
      </c>
      <c r="P178" s="9">
        <f>SUM(H178:H178)</f>
        <v>7.7</v>
      </c>
      <c r="Q178" s="8">
        <f>SUM(I178:I178)</f>
        <v>1</v>
      </c>
    </row>
    <row r="179" spans="2:18">
      <c r="B179" s="42"/>
      <c r="C179" s="41"/>
      <c r="D179" s="40"/>
      <c r="E179" s="39"/>
      <c r="F179" s="38"/>
      <c r="G179" s="37"/>
      <c r="H179" s="36"/>
      <c r="I179" s="35"/>
      <c r="J179" s="34"/>
      <c r="K179" s="34"/>
      <c r="L179" s="33"/>
      <c r="M179" s="32"/>
      <c r="N179" s="31"/>
      <c r="O179" s="30"/>
      <c r="P179" s="29"/>
      <c r="Q179" s="28"/>
    </row>
    <row r="180" spans="2:18">
      <c r="B180" s="42" t="s">
        <v>112</v>
      </c>
      <c r="C180" s="47"/>
      <c r="D180" s="40"/>
      <c r="E180" s="39"/>
      <c r="F180" s="46" t="s">
        <v>113</v>
      </c>
      <c r="G180" s="45">
        <f>H180*J180/1000</f>
        <v>9.0649000000000021E-2</v>
      </c>
      <c r="H180" s="4">
        <v>2.4700000000000002</v>
      </c>
      <c r="I180" s="44">
        <v>1</v>
      </c>
      <c r="J180" s="34">
        <v>36.700000000000003</v>
      </c>
      <c r="K180" s="34"/>
      <c r="L180" s="33" t="s">
        <v>6</v>
      </c>
      <c r="M180" s="43"/>
      <c r="N180" s="31" t="s">
        <v>5</v>
      </c>
      <c r="O180" s="10">
        <f>SUM(G180:G180)</f>
        <v>9.0649000000000021E-2</v>
      </c>
      <c r="P180" s="9">
        <f>SUM(H180:H180)</f>
        <v>2.4700000000000002</v>
      </c>
      <c r="Q180" s="8">
        <f>SUM(I180:I180)</f>
        <v>1</v>
      </c>
    </row>
    <row r="181" spans="2:18">
      <c r="B181" s="42"/>
      <c r="C181" s="41"/>
      <c r="D181" s="40"/>
      <c r="E181" s="39"/>
      <c r="F181" s="38"/>
      <c r="G181" s="37"/>
      <c r="H181" s="36"/>
      <c r="I181" s="35"/>
      <c r="J181" s="34"/>
      <c r="K181" s="34"/>
      <c r="L181" s="33"/>
      <c r="M181" s="32"/>
      <c r="N181" s="31"/>
      <c r="O181" s="30"/>
      <c r="P181" s="29"/>
      <c r="Q181" s="28"/>
    </row>
    <row r="182" spans="2:18">
      <c r="B182" s="42" t="s">
        <v>114</v>
      </c>
      <c r="C182" s="47"/>
      <c r="D182" s="40"/>
      <c r="E182" s="39"/>
      <c r="F182" s="46" t="s">
        <v>115</v>
      </c>
      <c r="G182" s="45">
        <f>H182*J182/1000</f>
        <v>0.71943999999999997</v>
      </c>
      <c r="H182" s="4">
        <v>6.8</v>
      </c>
      <c r="I182" s="44">
        <v>1</v>
      </c>
      <c r="J182" s="34">
        <v>105.8</v>
      </c>
      <c r="K182" s="34"/>
      <c r="L182" s="33" t="s">
        <v>6</v>
      </c>
      <c r="M182" s="43"/>
      <c r="N182" s="31" t="s">
        <v>5</v>
      </c>
      <c r="O182" s="10">
        <f>SUM(G182:G182)</f>
        <v>0.71943999999999997</v>
      </c>
      <c r="P182" s="9">
        <f>SUM(H182:H182)</f>
        <v>6.8</v>
      </c>
      <c r="Q182" s="8">
        <f>SUM(I182:I182)</f>
        <v>1</v>
      </c>
    </row>
    <row r="183" spans="2:18">
      <c r="B183" s="42"/>
      <c r="C183" s="41"/>
      <c r="D183" s="40"/>
      <c r="E183" s="39"/>
      <c r="F183" s="38"/>
      <c r="G183" s="37"/>
      <c r="H183" s="36"/>
      <c r="I183" s="35"/>
      <c r="J183" s="34"/>
      <c r="K183" s="34"/>
      <c r="L183" s="33"/>
      <c r="M183" s="32"/>
      <c r="N183" s="31"/>
      <c r="O183" s="30"/>
      <c r="P183" s="29"/>
      <c r="Q183" s="28"/>
    </row>
    <row r="184" spans="2:18">
      <c r="B184" s="42" t="s">
        <v>116</v>
      </c>
      <c r="C184" s="47"/>
      <c r="D184" s="40"/>
      <c r="E184" s="39"/>
      <c r="F184" s="46" t="s">
        <v>117</v>
      </c>
      <c r="G184" s="45">
        <f>H184*J184/1000</f>
        <v>0.52080000000000004</v>
      </c>
      <c r="H184" s="4">
        <v>10.5</v>
      </c>
      <c r="I184" s="44">
        <v>1</v>
      </c>
      <c r="J184" s="34">
        <v>49.6</v>
      </c>
      <c r="K184" s="34"/>
      <c r="L184" s="33" t="s">
        <v>6</v>
      </c>
      <c r="M184" s="43"/>
      <c r="N184" s="31" t="s">
        <v>5</v>
      </c>
      <c r="O184" s="10">
        <f>SUM(G184:G185)</f>
        <v>0.85560000000000003</v>
      </c>
      <c r="P184" s="9">
        <f>SUM(H184:H185)</f>
        <v>17.25</v>
      </c>
      <c r="Q184" s="8">
        <f>SUM(I184:I185)</f>
        <v>2</v>
      </c>
      <c r="R184" t="s">
        <v>35</v>
      </c>
    </row>
    <row r="185" spans="2:18">
      <c r="B185" s="42" t="s">
        <v>116</v>
      </c>
      <c r="C185" s="47"/>
      <c r="D185" s="40"/>
      <c r="E185" s="39"/>
      <c r="F185" s="46" t="s">
        <v>118</v>
      </c>
      <c r="G185" s="45">
        <f>H185*J185/1000</f>
        <v>0.33479999999999999</v>
      </c>
      <c r="H185" s="4">
        <v>6.75</v>
      </c>
      <c r="I185" s="44">
        <v>1</v>
      </c>
      <c r="J185" s="34">
        <v>49.6</v>
      </c>
      <c r="K185" s="34"/>
      <c r="L185" s="33" t="s">
        <v>6</v>
      </c>
      <c r="M185" s="43"/>
      <c r="N185" s="31" t="s">
        <v>5</v>
      </c>
      <c r="O185" s="30"/>
      <c r="P185" s="29"/>
      <c r="Q185" s="28"/>
    </row>
    <row r="186" spans="2:18">
      <c r="B186" s="42"/>
      <c r="C186" s="41"/>
      <c r="D186" s="40"/>
      <c r="E186" s="39"/>
      <c r="F186" s="38"/>
      <c r="G186" s="37"/>
      <c r="H186" s="36"/>
      <c r="I186" s="35"/>
      <c r="J186" s="34"/>
      <c r="K186" s="34"/>
      <c r="L186" s="33"/>
      <c r="M186" s="32"/>
      <c r="N186" s="31"/>
      <c r="O186" s="30"/>
      <c r="P186" s="29"/>
      <c r="Q186" s="28"/>
    </row>
    <row r="187" spans="2:18">
      <c r="B187" s="42" t="s">
        <v>119</v>
      </c>
      <c r="C187" s="47"/>
      <c r="D187" s="40"/>
      <c r="E187" s="39"/>
      <c r="F187" s="46" t="s">
        <v>118</v>
      </c>
      <c r="G187" s="45">
        <f>H187*J187/1000</f>
        <v>0.62361500000000003</v>
      </c>
      <c r="H187" s="4">
        <v>9.5500000000000007</v>
      </c>
      <c r="I187" s="44">
        <v>1</v>
      </c>
      <c r="J187" s="34">
        <v>65.3</v>
      </c>
      <c r="K187" s="34"/>
      <c r="L187" s="33" t="s">
        <v>6</v>
      </c>
      <c r="M187" s="43"/>
      <c r="N187" s="31" t="s">
        <v>5</v>
      </c>
      <c r="O187" s="10">
        <f>SUM(G187:G187)</f>
        <v>0.62361500000000003</v>
      </c>
      <c r="P187" s="9">
        <f>SUM(H187:H187)</f>
        <v>9.5500000000000007</v>
      </c>
      <c r="Q187" s="8">
        <f>SUM(I187:I187)</f>
        <v>1</v>
      </c>
    </row>
    <row r="188" spans="2:18">
      <c r="B188" s="42"/>
      <c r="C188" s="41"/>
      <c r="D188" s="40"/>
      <c r="E188" s="39"/>
      <c r="F188" s="38"/>
      <c r="G188" s="37"/>
      <c r="H188" s="36"/>
      <c r="I188" s="35"/>
      <c r="J188" s="34"/>
      <c r="K188" s="34"/>
      <c r="L188" s="33"/>
      <c r="M188" s="32"/>
      <c r="N188" s="31"/>
      <c r="O188" s="30"/>
      <c r="P188" s="29"/>
      <c r="Q188" s="28"/>
    </row>
    <row r="189" spans="2:18">
      <c r="B189" s="42" t="s">
        <v>120</v>
      </c>
      <c r="C189" s="47"/>
      <c r="D189" s="40"/>
      <c r="E189" s="39"/>
      <c r="F189" s="46" t="s">
        <v>121</v>
      </c>
      <c r="G189" s="45">
        <f>H189*J189/1000</f>
        <v>0.32340000000000002</v>
      </c>
      <c r="H189" s="4">
        <v>4.9000000000000004</v>
      </c>
      <c r="I189" s="44">
        <v>1</v>
      </c>
      <c r="J189" s="34">
        <v>66</v>
      </c>
      <c r="K189" s="34"/>
      <c r="L189" s="33" t="s">
        <v>6</v>
      </c>
      <c r="M189" s="43"/>
      <c r="N189" s="31" t="s">
        <v>5</v>
      </c>
      <c r="O189" s="10">
        <f>SUM(G189:G189)</f>
        <v>0.32340000000000002</v>
      </c>
      <c r="P189" s="9">
        <f>SUM(H189:H189)</f>
        <v>4.9000000000000004</v>
      </c>
      <c r="Q189" s="8">
        <f>SUM(I189:I189)</f>
        <v>1</v>
      </c>
    </row>
    <row r="190" spans="2:18">
      <c r="B190" s="42"/>
      <c r="C190" s="41"/>
      <c r="D190" s="40"/>
      <c r="E190" s="39"/>
      <c r="F190" s="38"/>
      <c r="G190" s="37"/>
      <c r="H190" s="36"/>
      <c r="I190" s="35"/>
      <c r="J190" s="34"/>
      <c r="K190" s="34"/>
      <c r="L190" s="33"/>
      <c r="M190" s="32"/>
      <c r="N190" s="31"/>
      <c r="O190" s="30"/>
      <c r="P190" s="29"/>
      <c r="Q190" s="28"/>
    </row>
    <row r="191" spans="2:18">
      <c r="B191" s="42" t="s">
        <v>122</v>
      </c>
      <c r="C191" s="47"/>
      <c r="D191" s="40"/>
      <c r="E191" s="39"/>
      <c r="F191" s="46" t="s">
        <v>123</v>
      </c>
      <c r="G191" s="45">
        <f>H191*J191/1000</f>
        <v>0.67754499999999995</v>
      </c>
      <c r="H191" s="4">
        <v>6.35</v>
      </c>
      <c r="I191" s="44">
        <v>1</v>
      </c>
      <c r="J191" s="34">
        <v>106.7</v>
      </c>
      <c r="K191" s="34"/>
      <c r="L191" s="33" t="s">
        <v>6</v>
      </c>
      <c r="M191" s="43"/>
      <c r="N191" s="31" t="s">
        <v>5</v>
      </c>
      <c r="O191" s="10">
        <f>SUM(G191:G192)</f>
        <v>1.1544939999999999</v>
      </c>
      <c r="P191" s="9">
        <f>SUM(H191:H192)</f>
        <v>10.82</v>
      </c>
      <c r="Q191" s="8">
        <f>SUM(I191:I192)</f>
        <v>2</v>
      </c>
      <c r="R191" t="s">
        <v>35</v>
      </c>
    </row>
    <row r="192" spans="2:18">
      <c r="B192" s="42" t="s">
        <v>122</v>
      </c>
      <c r="C192" s="47"/>
      <c r="D192" s="40"/>
      <c r="E192" s="39"/>
      <c r="F192" s="46" t="s">
        <v>124</v>
      </c>
      <c r="G192" s="45">
        <f>H192*J192/1000</f>
        <v>0.47694900000000001</v>
      </c>
      <c r="H192" s="4">
        <v>4.47</v>
      </c>
      <c r="I192" s="44">
        <v>1</v>
      </c>
      <c r="J192" s="34">
        <v>106.7</v>
      </c>
      <c r="K192" s="34"/>
      <c r="L192" s="33" t="s">
        <v>6</v>
      </c>
      <c r="M192" s="43"/>
      <c r="N192" s="31" t="s">
        <v>5</v>
      </c>
      <c r="O192" s="30"/>
      <c r="P192" s="29"/>
      <c r="Q192" s="28"/>
    </row>
    <row r="193" spans="2:18">
      <c r="B193" s="42"/>
      <c r="C193" s="41"/>
      <c r="D193" s="40"/>
      <c r="E193" s="39"/>
      <c r="F193" s="38"/>
      <c r="G193" s="37"/>
      <c r="H193" s="36"/>
      <c r="I193" s="35"/>
      <c r="J193" s="34"/>
      <c r="K193" s="34"/>
      <c r="L193" s="33"/>
      <c r="M193" s="32"/>
      <c r="N193" s="31"/>
      <c r="O193" s="30"/>
      <c r="P193" s="29"/>
      <c r="Q193" s="28"/>
    </row>
    <row r="194" spans="2:18">
      <c r="B194" s="42" t="s">
        <v>125</v>
      </c>
      <c r="C194" s="47"/>
      <c r="D194" s="40"/>
      <c r="E194" s="39"/>
      <c r="F194" s="46" t="s">
        <v>126</v>
      </c>
      <c r="G194" s="45">
        <f>H194*J194/1000</f>
        <v>0.79771000000000003</v>
      </c>
      <c r="H194" s="4">
        <v>12.05</v>
      </c>
      <c r="I194" s="44">
        <v>1</v>
      </c>
      <c r="J194" s="34">
        <v>66.2</v>
      </c>
      <c r="K194" s="34"/>
      <c r="L194" s="33" t="s">
        <v>6</v>
      </c>
      <c r="M194" s="43"/>
      <c r="N194" s="31" t="s">
        <v>5</v>
      </c>
      <c r="O194" s="10">
        <f>SUM(G194:G195)</f>
        <v>1.0227900000000001</v>
      </c>
      <c r="P194" s="9">
        <f>SUM(H194:H195)</f>
        <v>15.450000000000001</v>
      </c>
      <c r="Q194" s="8">
        <f>SUM(I194:I195)</f>
        <v>2</v>
      </c>
      <c r="R194" t="s">
        <v>35</v>
      </c>
    </row>
    <row r="195" spans="2:18">
      <c r="B195" s="42" t="s">
        <v>127</v>
      </c>
      <c r="C195" s="47"/>
      <c r="D195" s="40"/>
      <c r="E195" s="39"/>
      <c r="F195" s="46" t="s">
        <v>128</v>
      </c>
      <c r="G195" s="45">
        <f>H195*J195/1000</f>
        <v>0.22508</v>
      </c>
      <c r="H195" s="4">
        <v>3.4</v>
      </c>
      <c r="I195" s="44">
        <v>1</v>
      </c>
      <c r="J195" s="34">
        <v>66.2</v>
      </c>
      <c r="K195" s="34"/>
      <c r="L195" s="33" t="s">
        <v>6</v>
      </c>
      <c r="M195" s="43"/>
      <c r="N195" s="31" t="s">
        <v>5</v>
      </c>
      <c r="O195" s="30"/>
      <c r="P195" s="29"/>
      <c r="Q195" s="28"/>
    </row>
    <row r="196" spans="2:18">
      <c r="B196" s="42"/>
      <c r="C196" s="41"/>
      <c r="D196" s="40"/>
      <c r="E196" s="39"/>
      <c r="F196" s="38"/>
      <c r="G196" s="37"/>
      <c r="H196" s="36"/>
      <c r="I196" s="35"/>
      <c r="J196" s="34"/>
      <c r="K196" s="34"/>
      <c r="L196" s="33"/>
      <c r="M196" s="32"/>
      <c r="N196" s="31"/>
      <c r="O196" s="30"/>
      <c r="P196" s="29"/>
      <c r="Q196" s="28"/>
    </row>
    <row r="197" spans="2:18">
      <c r="B197" s="42" t="s">
        <v>129</v>
      </c>
      <c r="C197" s="47"/>
      <c r="D197" s="40"/>
      <c r="E197" s="39"/>
      <c r="F197" s="46" t="s">
        <v>118</v>
      </c>
      <c r="G197" s="45">
        <f>H197*J197/1000</f>
        <v>0.52510000000000001</v>
      </c>
      <c r="H197" s="4">
        <v>5.9</v>
      </c>
      <c r="I197" s="44">
        <v>1</v>
      </c>
      <c r="J197" s="34">
        <v>89</v>
      </c>
      <c r="K197" s="34"/>
      <c r="L197" s="33" t="s">
        <v>6</v>
      </c>
      <c r="M197" s="43"/>
      <c r="N197" s="31" t="s">
        <v>5</v>
      </c>
      <c r="O197" s="10">
        <f>SUM(G197:G198)</f>
        <v>1.1837</v>
      </c>
      <c r="P197" s="9">
        <f>SUM(H197:H198)</f>
        <v>13.3</v>
      </c>
      <c r="Q197" s="8">
        <f>SUM(I197:I198)</f>
        <v>2</v>
      </c>
    </row>
    <row r="198" spans="2:18">
      <c r="B198" s="42" t="s">
        <v>129</v>
      </c>
      <c r="C198" s="47"/>
      <c r="D198" s="40"/>
      <c r="E198" s="39"/>
      <c r="F198" s="46" t="s">
        <v>118</v>
      </c>
      <c r="G198" s="45">
        <f>H198*J198/1000</f>
        <v>0.65860000000000007</v>
      </c>
      <c r="H198" s="4">
        <v>7.4</v>
      </c>
      <c r="I198" s="44">
        <v>1</v>
      </c>
      <c r="J198" s="34">
        <v>89</v>
      </c>
      <c r="K198" s="34"/>
      <c r="L198" s="33" t="s">
        <v>6</v>
      </c>
      <c r="M198" s="43"/>
      <c r="N198" s="31" t="s">
        <v>5</v>
      </c>
      <c r="O198" s="30"/>
      <c r="P198" s="29"/>
      <c r="Q198" s="28"/>
    </row>
    <row r="199" spans="2:18">
      <c r="B199" s="42"/>
      <c r="C199" s="47"/>
      <c r="D199" s="40"/>
      <c r="E199" s="39"/>
      <c r="F199" s="46"/>
      <c r="G199" s="45"/>
      <c r="H199" s="4"/>
      <c r="I199" s="44"/>
      <c r="J199" s="34"/>
      <c r="K199" s="34"/>
      <c r="L199" s="33"/>
      <c r="M199" s="43"/>
      <c r="N199" s="31"/>
      <c r="O199" s="30"/>
      <c r="P199" s="29"/>
      <c r="Q199" s="28"/>
    </row>
    <row r="200" spans="2:18">
      <c r="B200" s="42" t="s">
        <v>130</v>
      </c>
      <c r="C200" s="41"/>
      <c r="D200" s="40"/>
      <c r="E200" s="39"/>
      <c r="F200" s="46" t="s">
        <v>131</v>
      </c>
      <c r="G200" s="45">
        <f>H200*J200/1000</f>
        <v>6.448000000000001E-2</v>
      </c>
      <c r="H200" s="4">
        <v>6.2</v>
      </c>
      <c r="I200" s="44">
        <v>1</v>
      </c>
      <c r="J200" s="34">
        <v>10.4</v>
      </c>
      <c r="K200" s="34"/>
      <c r="L200" s="33" t="s">
        <v>6</v>
      </c>
      <c r="M200" s="50"/>
      <c r="N200" s="31" t="s">
        <v>5</v>
      </c>
      <c r="O200" s="10">
        <f>SUM(G200:G236)</f>
        <v>2.4398399999999998</v>
      </c>
      <c r="P200" s="9">
        <f>SUM(H200:H236)</f>
        <v>234.60000000000005</v>
      </c>
      <c r="Q200" s="8">
        <f>SUM(I200:I236)</f>
        <v>37</v>
      </c>
    </row>
    <row r="201" spans="2:18">
      <c r="B201" s="42" t="s">
        <v>130</v>
      </c>
      <c r="C201" s="41"/>
      <c r="D201" s="40"/>
      <c r="E201" s="39"/>
      <c r="F201" s="46" t="s">
        <v>131</v>
      </c>
      <c r="G201" s="45">
        <f t="shared" ref="G201:G236" si="1">H201*J201/1000</f>
        <v>6.7600000000000007E-2</v>
      </c>
      <c r="H201" s="4">
        <v>6.5</v>
      </c>
      <c r="I201" s="44">
        <v>1</v>
      </c>
      <c r="J201" s="34">
        <v>10.4</v>
      </c>
      <c r="K201" s="34"/>
      <c r="L201" s="33" t="s">
        <v>6</v>
      </c>
      <c r="M201" s="50"/>
      <c r="N201" s="31" t="s">
        <v>5</v>
      </c>
      <c r="O201" s="30"/>
      <c r="P201" s="29"/>
      <c r="Q201" s="28"/>
    </row>
    <row r="202" spans="2:18">
      <c r="B202" s="42" t="s">
        <v>130</v>
      </c>
      <c r="C202" s="41"/>
      <c r="D202" s="40"/>
      <c r="E202" s="39"/>
      <c r="F202" s="46" t="s">
        <v>131</v>
      </c>
      <c r="G202" s="45">
        <f t="shared" si="1"/>
        <v>6.7600000000000007E-2</v>
      </c>
      <c r="H202" s="4">
        <v>6.5</v>
      </c>
      <c r="I202" s="44">
        <v>1</v>
      </c>
      <c r="J202" s="34">
        <v>10.4</v>
      </c>
      <c r="K202" s="34"/>
      <c r="L202" s="33" t="s">
        <v>6</v>
      </c>
      <c r="M202" s="50"/>
      <c r="N202" s="31" t="s">
        <v>5</v>
      </c>
      <c r="O202" s="30"/>
      <c r="P202" s="29"/>
      <c r="Q202" s="28"/>
    </row>
    <row r="203" spans="2:18">
      <c r="B203" s="42" t="s">
        <v>130</v>
      </c>
      <c r="C203" s="41"/>
      <c r="D203" s="40"/>
      <c r="E203" s="39"/>
      <c r="F203" s="46" t="s">
        <v>132</v>
      </c>
      <c r="G203" s="45">
        <f t="shared" si="1"/>
        <v>6.1360000000000005E-2</v>
      </c>
      <c r="H203" s="4">
        <v>5.9</v>
      </c>
      <c r="I203" s="44">
        <v>1</v>
      </c>
      <c r="J203" s="34">
        <v>10.4</v>
      </c>
      <c r="K203" s="34"/>
      <c r="L203" s="33" t="s">
        <v>6</v>
      </c>
      <c r="M203" s="50"/>
      <c r="N203" s="31" t="s">
        <v>5</v>
      </c>
      <c r="O203" s="30"/>
      <c r="P203" s="29"/>
      <c r="Q203" s="28"/>
    </row>
    <row r="204" spans="2:18">
      <c r="B204" s="42" t="s">
        <v>130</v>
      </c>
      <c r="C204" s="41"/>
      <c r="D204" s="40"/>
      <c r="E204" s="39"/>
      <c r="F204" s="46" t="s">
        <v>131</v>
      </c>
      <c r="G204" s="45">
        <f t="shared" si="1"/>
        <v>6.6560000000000008E-2</v>
      </c>
      <c r="H204" s="4">
        <v>6.4</v>
      </c>
      <c r="I204" s="44">
        <v>1</v>
      </c>
      <c r="J204" s="34">
        <v>10.4</v>
      </c>
      <c r="K204" s="34"/>
      <c r="L204" s="33" t="s">
        <v>6</v>
      </c>
      <c r="M204" s="50"/>
      <c r="N204" s="31" t="s">
        <v>5</v>
      </c>
      <c r="O204" s="30"/>
      <c r="P204" s="29"/>
      <c r="Q204" s="28"/>
    </row>
    <row r="205" spans="2:18">
      <c r="B205" s="42" t="s">
        <v>130</v>
      </c>
      <c r="C205" s="41"/>
      <c r="D205" s="40"/>
      <c r="E205" s="39"/>
      <c r="F205" s="46" t="s">
        <v>131</v>
      </c>
      <c r="G205" s="45">
        <f t="shared" si="1"/>
        <v>6.7600000000000007E-2</v>
      </c>
      <c r="H205" s="4">
        <v>6.5</v>
      </c>
      <c r="I205" s="44">
        <v>1</v>
      </c>
      <c r="J205" s="34">
        <v>10.4</v>
      </c>
      <c r="K205" s="34"/>
      <c r="L205" s="33" t="s">
        <v>6</v>
      </c>
      <c r="M205" s="50"/>
      <c r="N205" s="31" t="s">
        <v>5</v>
      </c>
      <c r="O205" s="30"/>
      <c r="P205" s="29"/>
      <c r="Q205" s="28"/>
    </row>
    <row r="206" spans="2:18">
      <c r="B206" s="42" t="s">
        <v>130</v>
      </c>
      <c r="C206" s="41"/>
      <c r="D206" s="40"/>
      <c r="E206" s="39"/>
      <c r="F206" s="46" t="s">
        <v>131</v>
      </c>
      <c r="G206" s="45">
        <f t="shared" si="1"/>
        <v>6.448000000000001E-2</v>
      </c>
      <c r="H206" s="4">
        <v>6.2</v>
      </c>
      <c r="I206" s="44">
        <v>1</v>
      </c>
      <c r="J206" s="34">
        <v>10.4</v>
      </c>
      <c r="K206" s="34"/>
      <c r="L206" s="33" t="s">
        <v>6</v>
      </c>
      <c r="M206" s="50"/>
      <c r="N206" s="31" t="s">
        <v>5</v>
      </c>
      <c r="O206" s="30"/>
      <c r="P206" s="29"/>
      <c r="Q206" s="28"/>
    </row>
    <row r="207" spans="2:18">
      <c r="B207" s="42" t="s">
        <v>130</v>
      </c>
      <c r="C207" s="41"/>
      <c r="D207" s="40"/>
      <c r="E207" s="39"/>
      <c r="F207" s="46" t="s">
        <v>131</v>
      </c>
      <c r="G207" s="45">
        <f t="shared" si="1"/>
        <v>6.5519999999999995E-2</v>
      </c>
      <c r="H207" s="4">
        <v>6.3</v>
      </c>
      <c r="I207" s="44">
        <v>1</v>
      </c>
      <c r="J207" s="34">
        <v>10.4</v>
      </c>
      <c r="K207" s="34"/>
      <c r="L207" s="33" t="s">
        <v>6</v>
      </c>
      <c r="M207" s="50"/>
      <c r="N207" s="31" t="s">
        <v>5</v>
      </c>
      <c r="O207" s="30"/>
      <c r="P207" s="29"/>
      <c r="Q207" s="28"/>
    </row>
    <row r="208" spans="2:18">
      <c r="B208" s="42" t="s">
        <v>130</v>
      </c>
      <c r="C208" s="41"/>
      <c r="D208" s="40"/>
      <c r="E208" s="39"/>
      <c r="F208" s="46" t="s">
        <v>133</v>
      </c>
      <c r="G208" s="45">
        <f t="shared" si="1"/>
        <v>6.6560000000000008E-2</v>
      </c>
      <c r="H208" s="4">
        <v>6.4</v>
      </c>
      <c r="I208" s="44">
        <v>1</v>
      </c>
      <c r="J208" s="34">
        <v>10.4</v>
      </c>
      <c r="K208" s="34"/>
      <c r="L208" s="33" t="s">
        <v>6</v>
      </c>
      <c r="M208" s="50"/>
      <c r="N208" s="31" t="s">
        <v>5</v>
      </c>
      <c r="O208" s="30"/>
      <c r="P208" s="29"/>
      <c r="Q208" s="28"/>
    </row>
    <row r="209" spans="2:17">
      <c r="B209" s="42" t="s">
        <v>130</v>
      </c>
      <c r="C209" s="41"/>
      <c r="D209" s="40"/>
      <c r="E209" s="39"/>
      <c r="F209" s="46" t="s">
        <v>131</v>
      </c>
      <c r="G209" s="45">
        <f t="shared" si="1"/>
        <v>6.448000000000001E-2</v>
      </c>
      <c r="H209" s="4">
        <v>6.2</v>
      </c>
      <c r="I209" s="44">
        <v>1</v>
      </c>
      <c r="J209" s="34">
        <v>10.4</v>
      </c>
      <c r="K209" s="34"/>
      <c r="L209" s="33" t="s">
        <v>6</v>
      </c>
      <c r="M209" s="50"/>
      <c r="N209" s="31" t="s">
        <v>5</v>
      </c>
      <c r="O209" s="30"/>
      <c r="P209" s="29"/>
      <c r="Q209" s="28"/>
    </row>
    <row r="210" spans="2:17">
      <c r="B210" s="42" t="s">
        <v>130</v>
      </c>
      <c r="C210" s="41"/>
      <c r="D210" s="40"/>
      <c r="E210" s="39"/>
      <c r="F210" s="46" t="s">
        <v>131</v>
      </c>
      <c r="G210" s="45">
        <f t="shared" si="1"/>
        <v>6.3439999999999996E-2</v>
      </c>
      <c r="H210" s="4">
        <v>6.1</v>
      </c>
      <c r="I210" s="44">
        <v>1</v>
      </c>
      <c r="J210" s="34">
        <v>10.4</v>
      </c>
      <c r="K210" s="34"/>
      <c r="L210" s="33" t="s">
        <v>6</v>
      </c>
      <c r="M210" s="50"/>
      <c r="N210" s="31" t="s">
        <v>5</v>
      </c>
      <c r="O210" s="30"/>
      <c r="P210" s="29"/>
      <c r="Q210" s="28"/>
    </row>
    <row r="211" spans="2:17">
      <c r="B211" s="42" t="s">
        <v>130</v>
      </c>
      <c r="C211" s="41"/>
      <c r="D211" s="40"/>
      <c r="E211" s="39"/>
      <c r="F211" s="46" t="s">
        <v>131</v>
      </c>
      <c r="G211" s="45">
        <f t="shared" si="1"/>
        <v>6.3439999999999996E-2</v>
      </c>
      <c r="H211" s="4">
        <v>6.1</v>
      </c>
      <c r="I211" s="44">
        <v>1</v>
      </c>
      <c r="J211" s="34">
        <v>10.4</v>
      </c>
      <c r="K211" s="34"/>
      <c r="L211" s="33" t="s">
        <v>6</v>
      </c>
      <c r="M211" s="50"/>
      <c r="N211" s="31" t="s">
        <v>5</v>
      </c>
      <c r="O211" s="30"/>
      <c r="P211" s="29"/>
      <c r="Q211" s="28"/>
    </row>
    <row r="212" spans="2:17">
      <c r="B212" s="42" t="s">
        <v>130</v>
      </c>
      <c r="C212" s="41"/>
      <c r="D212" s="40"/>
      <c r="E212" s="39"/>
      <c r="F212" s="46" t="s">
        <v>131</v>
      </c>
      <c r="G212" s="45">
        <f t="shared" si="1"/>
        <v>6.6560000000000008E-2</v>
      </c>
      <c r="H212" s="4">
        <v>6.4</v>
      </c>
      <c r="I212" s="44">
        <v>1</v>
      </c>
      <c r="J212" s="34">
        <v>10.4</v>
      </c>
      <c r="K212" s="34"/>
      <c r="L212" s="33" t="s">
        <v>6</v>
      </c>
      <c r="M212" s="50"/>
      <c r="N212" s="31" t="s">
        <v>5</v>
      </c>
      <c r="O212" s="30"/>
      <c r="P212" s="29"/>
      <c r="Q212" s="28"/>
    </row>
    <row r="213" spans="2:17">
      <c r="B213" s="42" t="s">
        <v>130</v>
      </c>
      <c r="C213" s="41"/>
      <c r="D213" s="40"/>
      <c r="E213" s="39"/>
      <c r="F213" s="46" t="s">
        <v>131</v>
      </c>
      <c r="G213" s="45">
        <f t="shared" si="1"/>
        <v>6.3439999999999996E-2</v>
      </c>
      <c r="H213" s="4">
        <v>6.1</v>
      </c>
      <c r="I213" s="44">
        <v>1</v>
      </c>
      <c r="J213" s="34">
        <v>10.4</v>
      </c>
      <c r="K213" s="34"/>
      <c r="L213" s="33" t="s">
        <v>6</v>
      </c>
      <c r="M213" s="50"/>
      <c r="N213" s="31" t="s">
        <v>5</v>
      </c>
      <c r="O213" s="30"/>
      <c r="P213" s="29"/>
      <c r="Q213" s="28"/>
    </row>
    <row r="214" spans="2:17">
      <c r="B214" s="42" t="s">
        <v>130</v>
      </c>
      <c r="C214" s="41"/>
      <c r="D214" s="40"/>
      <c r="E214" s="39"/>
      <c r="F214" s="46" t="s">
        <v>131</v>
      </c>
      <c r="G214" s="45">
        <f t="shared" si="1"/>
        <v>6.7600000000000007E-2</v>
      </c>
      <c r="H214" s="4">
        <v>6.5</v>
      </c>
      <c r="I214" s="44">
        <v>1</v>
      </c>
      <c r="J214" s="34">
        <v>10.4</v>
      </c>
      <c r="K214" s="34"/>
      <c r="L214" s="33" t="s">
        <v>6</v>
      </c>
      <c r="M214" s="50"/>
      <c r="N214" s="31" t="s">
        <v>5</v>
      </c>
      <c r="O214" s="30"/>
      <c r="P214" s="29"/>
      <c r="Q214" s="28"/>
    </row>
    <row r="215" spans="2:17">
      <c r="B215" s="42" t="s">
        <v>130</v>
      </c>
      <c r="C215" s="41"/>
      <c r="D215" s="40"/>
      <c r="E215" s="39"/>
      <c r="F215" s="46" t="s">
        <v>131</v>
      </c>
      <c r="G215" s="45">
        <f t="shared" si="1"/>
        <v>6.6560000000000008E-2</v>
      </c>
      <c r="H215" s="4">
        <v>6.4</v>
      </c>
      <c r="I215" s="44">
        <v>1</v>
      </c>
      <c r="J215" s="34">
        <v>10.4</v>
      </c>
      <c r="K215" s="34"/>
      <c r="L215" s="33" t="s">
        <v>6</v>
      </c>
      <c r="M215" s="50"/>
      <c r="N215" s="31" t="s">
        <v>5</v>
      </c>
      <c r="O215" s="30"/>
      <c r="P215" s="29"/>
      <c r="Q215" s="28"/>
    </row>
    <row r="216" spans="2:17">
      <c r="B216" s="42" t="s">
        <v>130</v>
      </c>
      <c r="C216" s="41"/>
      <c r="D216" s="40"/>
      <c r="E216" s="39"/>
      <c r="F216" s="46" t="s">
        <v>131</v>
      </c>
      <c r="G216" s="45">
        <f t="shared" si="1"/>
        <v>6.5519999999999995E-2</v>
      </c>
      <c r="H216" s="4">
        <v>6.3</v>
      </c>
      <c r="I216" s="44">
        <v>1</v>
      </c>
      <c r="J216" s="34">
        <v>10.4</v>
      </c>
      <c r="K216" s="34"/>
      <c r="L216" s="33" t="s">
        <v>6</v>
      </c>
      <c r="M216" s="50"/>
      <c r="N216" s="31" t="s">
        <v>5</v>
      </c>
      <c r="O216" s="30"/>
      <c r="P216" s="29"/>
      <c r="Q216" s="28"/>
    </row>
    <row r="217" spans="2:17">
      <c r="B217" s="42" t="s">
        <v>130</v>
      </c>
      <c r="C217" s="41"/>
      <c r="D217" s="40"/>
      <c r="E217" s="39"/>
      <c r="F217" s="46" t="s">
        <v>131</v>
      </c>
      <c r="G217" s="45">
        <f t="shared" si="1"/>
        <v>6.6560000000000008E-2</v>
      </c>
      <c r="H217" s="4">
        <v>6.4</v>
      </c>
      <c r="I217" s="44">
        <v>1</v>
      </c>
      <c r="J217" s="34">
        <v>10.4</v>
      </c>
      <c r="K217" s="34"/>
      <c r="L217" s="33" t="s">
        <v>6</v>
      </c>
      <c r="M217" s="50"/>
      <c r="N217" s="31" t="s">
        <v>5</v>
      </c>
      <c r="O217" s="30"/>
      <c r="P217" s="29"/>
      <c r="Q217" s="28"/>
    </row>
    <row r="218" spans="2:17">
      <c r="B218" s="42" t="s">
        <v>130</v>
      </c>
      <c r="C218" s="41"/>
      <c r="D218" s="40"/>
      <c r="E218" s="39"/>
      <c r="F218" s="46" t="s">
        <v>131</v>
      </c>
      <c r="G218" s="45">
        <f t="shared" si="1"/>
        <v>6.6560000000000008E-2</v>
      </c>
      <c r="H218" s="4">
        <v>6.4</v>
      </c>
      <c r="I218" s="44">
        <v>1</v>
      </c>
      <c r="J218" s="34">
        <v>10.4</v>
      </c>
      <c r="K218" s="34"/>
      <c r="L218" s="33" t="s">
        <v>6</v>
      </c>
      <c r="M218" s="50"/>
      <c r="N218" s="31" t="s">
        <v>5</v>
      </c>
      <c r="O218" s="30"/>
      <c r="P218" s="29"/>
      <c r="Q218" s="28"/>
    </row>
    <row r="219" spans="2:17">
      <c r="B219" s="42" t="s">
        <v>130</v>
      </c>
      <c r="C219" s="41"/>
      <c r="D219" s="40"/>
      <c r="E219" s="39"/>
      <c r="F219" s="46" t="s">
        <v>131</v>
      </c>
      <c r="G219" s="45">
        <f t="shared" si="1"/>
        <v>6.7600000000000007E-2</v>
      </c>
      <c r="H219" s="4">
        <v>6.5</v>
      </c>
      <c r="I219" s="44">
        <v>1</v>
      </c>
      <c r="J219" s="34">
        <v>10.4</v>
      </c>
      <c r="K219" s="34"/>
      <c r="L219" s="33" t="s">
        <v>6</v>
      </c>
      <c r="M219" s="50"/>
      <c r="N219" s="31" t="s">
        <v>5</v>
      </c>
      <c r="O219" s="30"/>
      <c r="P219" s="29"/>
      <c r="Q219" s="28"/>
    </row>
    <row r="220" spans="2:17">
      <c r="B220" s="42" t="s">
        <v>130</v>
      </c>
      <c r="C220" s="41"/>
      <c r="D220" s="40"/>
      <c r="E220" s="39"/>
      <c r="F220" s="46" t="s">
        <v>133</v>
      </c>
      <c r="G220" s="45">
        <f t="shared" si="1"/>
        <v>6.7600000000000007E-2</v>
      </c>
      <c r="H220" s="4">
        <v>6.5</v>
      </c>
      <c r="I220" s="44">
        <v>1</v>
      </c>
      <c r="J220" s="34">
        <v>10.4</v>
      </c>
      <c r="K220" s="34"/>
      <c r="L220" s="33" t="s">
        <v>6</v>
      </c>
      <c r="M220" s="50"/>
      <c r="N220" s="31" t="s">
        <v>5</v>
      </c>
      <c r="O220" s="30"/>
      <c r="P220" s="29"/>
      <c r="Q220" s="28"/>
    </row>
    <row r="221" spans="2:17">
      <c r="B221" s="42" t="s">
        <v>130</v>
      </c>
      <c r="C221" s="41"/>
      <c r="D221" s="40"/>
      <c r="E221" s="39"/>
      <c r="F221" s="46" t="s">
        <v>131</v>
      </c>
      <c r="G221" s="45">
        <f t="shared" si="1"/>
        <v>6.448000000000001E-2</v>
      </c>
      <c r="H221" s="4">
        <v>6.2</v>
      </c>
      <c r="I221" s="44">
        <v>1</v>
      </c>
      <c r="J221" s="34">
        <v>10.4</v>
      </c>
      <c r="K221" s="34"/>
      <c r="L221" s="33" t="s">
        <v>6</v>
      </c>
      <c r="M221" s="50"/>
      <c r="N221" s="31" t="s">
        <v>5</v>
      </c>
      <c r="O221" s="30"/>
      <c r="P221" s="29"/>
      <c r="Q221" s="28"/>
    </row>
    <row r="222" spans="2:17">
      <c r="B222" s="42" t="s">
        <v>130</v>
      </c>
      <c r="C222" s="41"/>
      <c r="D222" s="40"/>
      <c r="E222" s="39"/>
      <c r="F222" s="46" t="s">
        <v>131</v>
      </c>
      <c r="G222" s="45">
        <f t="shared" si="1"/>
        <v>6.7600000000000007E-2</v>
      </c>
      <c r="H222" s="4">
        <v>6.5</v>
      </c>
      <c r="I222" s="44">
        <v>1</v>
      </c>
      <c r="J222" s="34">
        <v>10.4</v>
      </c>
      <c r="K222" s="34"/>
      <c r="L222" s="33" t="s">
        <v>6</v>
      </c>
      <c r="M222" s="50"/>
      <c r="N222" s="31" t="s">
        <v>5</v>
      </c>
      <c r="O222" s="30"/>
      <c r="P222" s="29"/>
      <c r="Q222" s="28"/>
    </row>
    <row r="223" spans="2:17">
      <c r="B223" s="42" t="s">
        <v>130</v>
      </c>
      <c r="C223" s="41"/>
      <c r="D223" s="40"/>
      <c r="E223" s="39"/>
      <c r="F223" s="46" t="s">
        <v>131</v>
      </c>
      <c r="G223" s="45">
        <f t="shared" si="1"/>
        <v>6.6560000000000008E-2</v>
      </c>
      <c r="H223" s="4">
        <v>6.4</v>
      </c>
      <c r="I223" s="44">
        <v>1</v>
      </c>
      <c r="J223" s="34">
        <v>10.4</v>
      </c>
      <c r="K223" s="34"/>
      <c r="L223" s="33" t="s">
        <v>6</v>
      </c>
      <c r="M223" s="50"/>
      <c r="N223" s="31" t="s">
        <v>5</v>
      </c>
      <c r="O223" s="30"/>
      <c r="P223" s="29"/>
      <c r="Q223" s="28"/>
    </row>
    <row r="224" spans="2:17">
      <c r="B224" s="42" t="s">
        <v>130</v>
      </c>
      <c r="C224" s="41"/>
      <c r="D224" s="40"/>
      <c r="E224" s="39"/>
      <c r="F224" s="46" t="s">
        <v>131</v>
      </c>
      <c r="G224" s="45">
        <f t="shared" si="1"/>
        <v>6.5519999999999995E-2</v>
      </c>
      <c r="H224" s="4">
        <v>6.3</v>
      </c>
      <c r="I224" s="44">
        <v>1</v>
      </c>
      <c r="J224" s="34">
        <v>10.4</v>
      </c>
      <c r="K224" s="34"/>
      <c r="L224" s="33" t="s">
        <v>6</v>
      </c>
      <c r="M224" s="50"/>
      <c r="N224" s="31" t="s">
        <v>5</v>
      </c>
      <c r="O224" s="30"/>
      <c r="P224" s="29"/>
      <c r="Q224" s="28"/>
    </row>
    <row r="225" spans="2:17">
      <c r="B225" s="42" t="s">
        <v>130</v>
      </c>
      <c r="C225" s="41"/>
      <c r="D225" s="40"/>
      <c r="E225" s="39"/>
      <c r="F225" s="46" t="s">
        <v>131</v>
      </c>
      <c r="G225" s="45">
        <f t="shared" si="1"/>
        <v>6.5519999999999995E-2</v>
      </c>
      <c r="H225" s="4">
        <v>6.3</v>
      </c>
      <c r="I225" s="44">
        <v>1</v>
      </c>
      <c r="J225" s="34">
        <v>10.4</v>
      </c>
      <c r="K225" s="34"/>
      <c r="L225" s="33" t="s">
        <v>6</v>
      </c>
      <c r="M225" s="50"/>
      <c r="N225" s="31" t="s">
        <v>5</v>
      </c>
      <c r="O225" s="30"/>
      <c r="P225" s="29"/>
      <c r="Q225" s="28"/>
    </row>
    <row r="226" spans="2:17">
      <c r="B226" s="42" t="s">
        <v>130</v>
      </c>
      <c r="C226" s="41"/>
      <c r="D226" s="40"/>
      <c r="E226" s="39"/>
      <c r="F226" s="46" t="s">
        <v>131</v>
      </c>
      <c r="G226" s="45">
        <f t="shared" si="1"/>
        <v>6.6560000000000008E-2</v>
      </c>
      <c r="H226" s="4">
        <v>6.4</v>
      </c>
      <c r="I226" s="44">
        <v>1</v>
      </c>
      <c r="J226" s="34">
        <v>10.4</v>
      </c>
      <c r="K226" s="34"/>
      <c r="L226" s="33" t="s">
        <v>6</v>
      </c>
      <c r="M226" s="50"/>
      <c r="N226" s="31" t="s">
        <v>5</v>
      </c>
      <c r="O226" s="30"/>
      <c r="P226" s="29"/>
      <c r="Q226" s="28"/>
    </row>
    <row r="227" spans="2:17">
      <c r="B227" s="42" t="s">
        <v>130</v>
      </c>
      <c r="C227" s="41"/>
      <c r="D227" s="40"/>
      <c r="E227" s="39"/>
      <c r="F227" s="46" t="s">
        <v>131</v>
      </c>
      <c r="G227" s="45">
        <f t="shared" si="1"/>
        <v>6.5519999999999995E-2</v>
      </c>
      <c r="H227" s="4">
        <v>6.3</v>
      </c>
      <c r="I227" s="44">
        <v>1</v>
      </c>
      <c r="J227" s="34">
        <v>10.4</v>
      </c>
      <c r="K227" s="34"/>
      <c r="L227" s="33" t="s">
        <v>6</v>
      </c>
      <c r="M227" s="50"/>
      <c r="N227" s="31" t="s">
        <v>5</v>
      </c>
      <c r="O227" s="30"/>
      <c r="P227" s="29"/>
      <c r="Q227" s="28"/>
    </row>
    <row r="228" spans="2:17">
      <c r="B228" s="42" t="s">
        <v>130</v>
      </c>
      <c r="C228" s="41"/>
      <c r="D228" s="40"/>
      <c r="E228" s="39"/>
      <c r="F228" s="46" t="s">
        <v>133</v>
      </c>
      <c r="G228" s="45">
        <f t="shared" si="1"/>
        <v>6.7600000000000007E-2</v>
      </c>
      <c r="H228" s="4">
        <v>6.5</v>
      </c>
      <c r="I228" s="44">
        <v>1</v>
      </c>
      <c r="J228" s="34">
        <v>10.4</v>
      </c>
      <c r="K228" s="34"/>
      <c r="L228" s="33" t="s">
        <v>6</v>
      </c>
      <c r="M228" s="50"/>
      <c r="N228" s="31" t="s">
        <v>5</v>
      </c>
      <c r="O228" s="30"/>
      <c r="P228" s="29"/>
      <c r="Q228" s="28"/>
    </row>
    <row r="229" spans="2:17">
      <c r="B229" s="42" t="s">
        <v>130</v>
      </c>
      <c r="C229" s="41"/>
      <c r="D229" s="40"/>
      <c r="E229" s="39"/>
      <c r="F229" s="46" t="s">
        <v>131</v>
      </c>
      <c r="G229" s="45">
        <f t="shared" si="1"/>
        <v>6.448000000000001E-2</v>
      </c>
      <c r="H229" s="4">
        <v>6.2</v>
      </c>
      <c r="I229" s="44">
        <v>1</v>
      </c>
      <c r="J229" s="34">
        <v>10.4</v>
      </c>
      <c r="K229" s="34"/>
      <c r="L229" s="33" t="s">
        <v>6</v>
      </c>
      <c r="M229" s="50"/>
      <c r="N229" s="31" t="s">
        <v>5</v>
      </c>
      <c r="O229" s="30"/>
      <c r="P229" s="29"/>
      <c r="Q229" s="28"/>
    </row>
    <row r="230" spans="2:17">
      <c r="B230" s="42" t="s">
        <v>130</v>
      </c>
      <c r="C230" s="41"/>
      <c r="D230" s="40"/>
      <c r="E230" s="39"/>
      <c r="F230" s="46" t="s">
        <v>131</v>
      </c>
      <c r="G230" s="45">
        <f t="shared" si="1"/>
        <v>6.7600000000000007E-2</v>
      </c>
      <c r="H230" s="4">
        <v>6.5</v>
      </c>
      <c r="I230" s="44">
        <v>1</v>
      </c>
      <c r="J230" s="34">
        <v>10.4</v>
      </c>
      <c r="K230" s="34"/>
      <c r="L230" s="33" t="s">
        <v>6</v>
      </c>
      <c r="M230" s="50"/>
      <c r="N230" s="31" t="s">
        <v>5</v>
      </c>
      <c r="O230" s="30"/>
      <c r="P230" s="29"/>
      <c r="Q230" s="28"/>
    </row>
    <row r="231" spans="2:17">
      <c r="B231" s="42" t="s">
        <v>130</v>
      </c>
      <c r="C231" s="41"/>
      <c r="D231" s="40"/>
      <c r="E231" s="39"/>
      <c r="F231" s="46" t="s">
        <v>131</v>
      </c>
      <c r="G231" s="45">
        <f t="shared" si="1"/>
        <v>6.6560000000000008E-2</v>
      </c>
      <c r="H231" s="4">
        <v>6.4</v>
      </c>
      <c r="I231" s="44">
        <v>1</v>
      </c>
      <c r="J231" s="34">
        <v>10.4</v>
      </c>
      <c r="K231" s="34"/>
      <c r="L231" s="33" t="s">
        <v>6</v>
      </c>
      <c r="M231" s="50"/>
      <c r="N231" s="31" t="s">
        <v>5</v>
      </c>
      <c r="O231" s="30"/>
      <c r="P231" s="29"/>
      <c r="Q231" s="28"/>
    </row>
    <row r="232" spans="2:17">
      <c r="B232" s="42" t="s">
        <v>130</v>
      </c>
      <c r="C232" s="41"/>
      <c r="D232" s="40"/>
      <c r="E232" s="39"/>
      <c r="F232" s="46" t="s">
        <v>131</v>
      </c>
      <c r="G232" s="45">
        <f t="shared" si="1"/>
        <v>6.448000000000001E-2</v>
      </c>
      <c r="H232" s="4">
        <v>6.2</v>
      </c>
      <c r="I232" s="44">
        <v>1</v>
      </c>
      <c r="J232" s="34">
        <v>10.4</v>
      </c>
      <c r="K232" s="34"/>
      <c r="L232" s="33" t="s">
        <v>6</v>
      </c>
      <c r="M232" s="50"/>
      <c r="N232" s="31" t="s">
        <v>5</v>
      </c>
      <c r="O232" s="30"/>
      <c r="P232" s="29"/>
      <c r="Q232" s="28"/>
    </row>
    <row r="233" spans="2:17">
      <c r="B233" s="42" t="s">
        <v>130</v>
      </c>
      <c r="C233" s="41"/>
      <c r="D233" s="40"/>
      <c r="E233" s="39"/>
      <c r="F233" s="46" t="s">
        <v>131</v>
      </c>
      <c r="G233" s="45">
        <f t="shared" si="1"/>
        <v>6.5519999999999995E-2</v>
      </c>
      <c r="H233" s="4">
        <v>6.3</v>
      </c>
      <c r="I233" s="44">
        <v>1</v>
      </c>
      <c r="J233" s="34">
        <v>10.4</v>
      </c>
      <c r="K233" s="34"/>
      <c r="L233" s="33" t="s">
        <v>6</v>
      </c>
      <c r="M233" s="50"/>
      <c r="N233" s="31" t="s">
        <v>5</v>
      </c>
      <c r="O233" s="30"/>
      <c r="P233" s="29"/>
      <c r="Q233" s="28"/>
    </row>
    <row r="234" spans="2:17">
      <c r="B234" s="42" t="s">
        <v>130</v>
      </c>
      <c r="C234" s="41"/>
      <c r="D234" s="40"/>
      <c r="E234" s="39"/>
      <c r="F234" s="46" t="s">
        <v>134</v>
      </c>
      <c r="G234" s="45">
        <f t="shared" si="1"/>
        <v>6.6560000000000008E-2</v>
      </c>
      <c r="H234" s="4">
        <v>6.4</v>
      </c>
      <c r="I234" s="44">
        <v>1</v>
      </c>
      <c r="J234" s="34">
        <v>10.4</v>
      </c>
      <c r="K234" s="34"/>
      <c r="L234" s="33" t="s">
        <v>6</v>
      </c>
      <c r="M234" s="50"/>
      <c r="N234" s="31" t="s">
        <v>5</v>
      </c>
      <c r="O234" s="30"/>
      <c r="P234" s="29"/>
      <c r="Q234" s="28"/>
    </row>
    <row r="235" spans="2:17">
      <c r="B235" s="42" t="s">
        <v>130</v>
      </c>
      <c r="C235" s="41"/>
      <c r="D235" s="40"/>
      <c r="E235" s="39"/>
      <c r="F235" s="46" t="s">
        <v>131</v>
      </c>
      <c r="G235" s="45">
        <f t="shared" si="1"/>
        <v>6.5519999999999995E-2</v>
      </c>
      <c r="H235" s="4">
        <v>6.3</v>
      </c>
      <c r="I235" s="44">
        <v>1</v>
      </c>
      <c r="J235" s="34">
        <v>10.4</v>
      </c>
      <c r="K235" s="34"/>
      <c r="L235" s="33" t="s">
        <v>6</v>
      </c>
      <c r="M235" s="50"/>
      <c r="N235" s="31" t="s">
        <v>5</v>
      </c>
      <c r="O235" s="30"/>
      <c r="P235" s="29"/>
      <c r="Q235" s="28"/>
    </row>
    <row r="236" spans="2:17">
      <c r="B236" s="42" t="s">
        <v>130</v>
      </c>
      <c r="C236" s="41"/>
      <c r="D236" s="40"/>
      <c r="E236" s="39"/>
      <c r="F236" s="46" t="s">
        <v>133</v>
      </c>
      <c r="G236" s="45">
        <f t="shared" si="1"/>
        <v>6.8640000000000007E-2</v>
      </c>
      <c r="H236" s="4">
        <v>6.6</v>
      </c>
      <c r="I236" s="44">
        <v>1</v>
      </c>
      <c r="J236" s="34">
        <v>10.4</v>
      </c>
      <c r="K236" s="34"/>
      <c r="L236" s="33" t="s">
        <v>6</v>
      </c>
      <c r="M236" s="50"/>
      <c r="N236" s="31" t="s">
        <v>5</v>
      </c>
      <c r="O236" s="30"/>
      <c r="P236" s="29"/>
      <c r="Q236" s="28"/>
    </row>
    <row r="237" spans="2:17">
      <c r="B237" s="42"/>
      <c r="C237" s="47"/>
      <c r="D237" s="40"/>
      <c r="E237" s="39"/>
      <c r="F237" s="46"/>
      <c r="G237" s="45"/>
      <c r="H237" s="4"/>
      <c r="I237" s="44"/>
      <c r="J237" s="34"/>
      <c r="K237" s="34"/>
      <c r="L237" s="33"/>
      <c r="M237" s="43"/>
      <c r="N237" s="31"/>
      <c r="O237" s="30"/>
      <c r="P237" s="29"/>
      <c r="Q237" s="28"/>
    </row>
    <row r="238" spans="2:17">
      <c r="B238" s="42">
        <v>57</v>
      </c>
      <c r="C238" s="41">
        <v>4</v>
      </c>
      <c r="D238" s="40"/>
      <c r="E238" s="39"/>
      <c r="F238" s="46" t="s">
        <v>135</v>
      </c>
      <c r="G238" s="45">
        <f>H238*J238/1000</f>
        <v>5.50719E-2</v>
      </c>
      <c r="H238" s="4">
        <v>10.53</v>
      </c>
      <c r="I238" s="44">
        <v>1</v>
      </c>
      <c r="J238" s="34">
        <v>5.23</v>
      </c>
      <c r="K238" s="34"/>
      <c r="L238" s="33" t="s">
        <v>6</v>
      </c>
      <c r="M238" s="50"/>
      <c r="N238" s="31" t="s">
        <v>5</v>
      </c>
      <c r="O238" s="10">
        <f>SUM(G238:G238)</f>
        <v>5.50719E-2</v>
      </c>
      <c r="P238" s="9">
        <f>SUM(H238:H238)</f>
        <v>10.53</v>
      </c>
      <c r="Q238" s="8">
        <f>SUM(I238:I238)</f>
        <v>1</v>
      </c>
    </row>
    <row r="239" spans="2:17">
      <c r="B239" s="42"/>
      <c r="C239" s="47"/>
      <c r="D239" s="40"/>
      <c r="E239" s="39"/>
      <c r="F239" s="46"/>
      <c r="G239" s="45"/>
      <c r="H239" s="4"/>
      <c r="I239" s="44"/>
      <c r="J239" s="34"/>
      <c r="K239" s="34"/>
      <c r="L239" s="33"/>
      <c r="M239" s="43"/>
      <c r="N239" s="31"/>
      <c r="O239" s="30"/>
      <c r="P239" s="29"/>
      <c r="Q239" s="28"/>
    </row>
    <row r="240" spans="2:17">
      <c r="B240" s="42">
        <v>57</v>
      </c>
      <c r="C240" s="41">
        <v>4</v>
      </c>
      <c r="D240" s="40"/>
      <c r="E240" s="39"/>
      <c r="F240" s="46" t="s">
        <v>136</v>
      </c>
      <c r="G240" s="45">
        <f>H240*J240/1000</f>
        <v>5.5019600000000002E-2</v>
      </c>
      <c r="H240" s="4">
        <v>10.52</v>
      </c>
      <c r="I240" s="44">
        <v>1</v>
      </c>
      <c r="J240" s="34">
        <v>5.23</v>
      </c>
      <c r="K240" s="34"/>
      <c r="L240" s="33" t="s">
        <v>6</v>
      </c>
      <c r="M240" s="50"/>
      <c r="N240" s="31" t="s">
        <v>5</v>
      </c>
      <c r="O240" s="10">
        <f>SUM(G240:G255)</f>
        <v>0.73282760000000002</v>
      </c>
      <c r="P240" s="9">
        <f>SUM(H240:H255)</f>
        <v>140.11999999999995</v>
      </c>
      <c r="Q240" s="8">
        <f>SUM(I240:I255)</f>
        <v>16</v>
      </c>
    </row>
    <row r="241" spans="2:17">
      <c r="B241" s="42">
        <v>57</v>
      </c>
      <c r="C241" s="41">
        <v>4</v>
      </c>
      <c r="D241" s="40"/>
      <c r="E241" s="39"/>
      <c r="F241" s="46" t="s">
        <v>136</v>
      </c>
      <c r="G241" s="45">
        <f t="shared" ref="G241:G255" si="2">H241*J241/1000</f>
        <v>5.0208000000000003E-2</v>
      </c>
      <c r="H241" s="4">
        <v>9.6</v>
      </c>
      <c r="I241" s="44">
        <v>1</v>
      </c>
      <c r="J241" s="34">
        <v>5.23</v>
      </c>
      <c r="K241" s="34"/>
      <c r="L241" s="33" t="s">
        <v>6</v>
      </c>
      <c r="M241" s="50"/>
      <c r="N241" s="31" t="s">
        <v>5</v>
      </c>
      <c r="O241" s="30"/>
      <c r="P241" s="29"/>
      <c r="Q241" s="28"/>
    </row>
    <row r="242" spans="2:17">
      <c r="B242" s="42">
        <v>57</v>
      </c>
      <c r="C242" s="41">
        <v>4</v>
      </c>
      <c r="D242" s="40"/>
      <c r="E242" s="39"/>
      <c r="F242" s="46" t="s">
        <v>137</v>
      </c>
      <c r="G242" s="45">
        <f t="shared" si="2"/>
        <v>4.8952800000000005E-2</v>
      </c>
      <c r="H242" s="4">
        <v>9.36</v>
      </c>
      <c r="I242" s="44">
        <v>1</v>
      </c>
      <c r="J242" s="34">
        <v>5.23</v>
      </c>
      <c r="K242" s="34"/>
      <c r="L242" s="33" t="s">
        <v>6</v>
      </c>
      <c r="M242" s="50"/>
      <c r="N242" s="31" t="s">
        <v>5</v>
      </c>
      <c r="O242" s="30"/>
      <c r="P242" s="29"/>
      <c r="Q242" s="28"/>
    </row>
    <row r="243" spans="2:17">
      <c r="B243" s="42">
        <v>57</v>
      </c>
      <c r="C243" s="41">
        <v>4</v>
      </c>
      <c r="D243" s="40"/>
      <c r="E243" s="39"/>
      <c r="F243" s="46" t="s">
        <v>136</v>
      </c>
      <c r="G243" s="45">
        <f t="shared" si="2"/>
        <v>4.9423499999999995E-2</v>
      </c>
      <c r="H243" s="4">
        <v>9.4499999999999993</v>
      </c>
      <c r="I243" s="44">
        <v>1</v>
      </c>
      <c r="J243" s="34">
        <v>5.23</v>
      </c>
      <c r="K243" s="34"/>
      <c r="L243" s="33" t="s">
        <v>6</v>
      </c>
      <c r="M243" s="50"/>
      <c r="N243" s="31" t="s">
        <v>5</v>
      </c>
      <c r="O243" s="30"/>
      <c r="P243" s="29"/>
      <c r="Q243" s="28"/>
    </row>
    <row r="244" spans="2:17">
      <c r="B244" s="42">
        <v>57</v>
      </c>
      <c r="C244" s="41">
        <v>4</v>
      </c>
      <c r="D244" s="40"/>
      <c r="E244" s="39"/>
      <c r="F244" s="46" t="s">
        <v>137</v>
      </c>
      <c r="G244" s="45">
        <f t="shared" si="2"/>
        <v>5.5124200000000005E-2</v>
      </c>
      <c r="H244" s="4">
        <v>10.54</v>
      </c>
      <c r="I244" s="44">
        <v>1</v>
      </c>
      <c r="J244" s="34">
        <v>5.23</v>
      </c>
      <c r="K244" s="34"/>
      <c r="L244" s="33" t="s">
        <v>6</v>
      </c>
      <c r="M244" s="50"/>
      <c r="N244" s="31" t="s">
        <v>5</v>
      </c>
      <c r="O244" s="30"/>
      <c r="P244" s="29"/>
      <c r="Q244" s="28"/>
    </row>
    <row r="245" spans="2:17">
      <c r="B245" s="42">
        <v>57</v>
      </c>
      <c r="C245" s="41">
        <v>4</v>
      </c>
      <c r="D245" s="40"/>
      <c r="E245" s="39"/>
      <c r="F245" s="46" t="s">
        <v>137</v>
      </c>
      <c r="G245" s="45">
        <f t="shared" si="2"/>
        <v>5.50719E-2</v>
      </c>
      <c r="H245" s="4">
        <v>10.53</v>
      </c>
      <c r="I245" s="44">
        <v>1</v>
      </c>
      <c r="J245" s="34">
        <v>5.23</v>
      </c>
      <c r="K245" s="34"/>
      <c r="L245" s="33" t="s">
        <v>6</v>
      </c>
      <c r="M245" s="50"/>
      <c r="N245" s="31" t="s">
        <v>5</v>
      </c>
      <c r="O245" s="30"/>
      <c r="P245" s="29"/>
      <c r="Q245" s="28"/>
    </row>
    <row r="246" spans="2:17">
      <c r="B246" s="42">
        <v>57</v>
      </c>
      <c r="C246" s="41">
        <v>4</v>
      </c>
      <c r="D246" s="40"/>
      <c r="E246" s="39"/>
      <c r="F246" s="46" t="s">
        <v>137</v>
      </c>
      <c r="G246" s="45">
        <f t="shared" si="2"/>
        <v>5.50719E-2</v>
      </c>
      <c r="H246" s="4">
        <v>10.53</v>
      </c>
      <c r="I246" s="44">
        <v>1</v>
      </c>
      <c r="J246" s="34">
        <v>5.23</v>
      </c>
      <c r="K246" s="34"/>
      <c r="L246" s="33" t="s">
        <v>6</v>
      </c>
      <c r="M246" s="50"/>
      <c r="N246" s="31" t="s">
        <v>5</v>
      </c>
      <c r="O246" s="30"/>
      <c r="P246" s="29"/>
      <c r="Q246" s="28"/>
    </row>
    <row r="247" spans="2:17">
      <c r="B247" s="42">
        <v>57</v>
      </c>
      <c r="C247" s="41">
        <v>4</v>
      </c>
      <c r="D247" s="40"/>
      <c r="E247" s="39"/>
      <c r="F247" s="46" t="s">
        <v>137</v>
      </c>
      <c r="G247" s="45">
        <f t="shared" si="2"/>
        <v>5.517650000000001E-2</v>
      </c>
      <c r="H247" s="4">
        <v>10.55</v>
      </c>
      <c r="I247" s="44">
        <v>1</v>
      </c>
      <c r="J247" s="34">
        <v>5.23</v>
      </c>
      <c r="K247" s="34"/>
      <c r="L247" s="33" t="s">
        <v>6</v>
      </c>
      <c r="M247" s="50"/>
      <c r="N247" s="31" t="s">
        <v>5</v>
      </c>
      <c r="O247" s="30"/>
      <c r="P247" s="29"/>
      <c r="Q247" s="28"/>
    </row>
    <row r="248" spans="2:17">
      <c r="B248" s="42">
        <v>57</v>
      </c>
      <c r="C248" s="41">
        <v>4</v>
      </c>
      <c r="D248" s="40"/>
      <c r="E248" s="39"/>
      <c r="F248" s="46" t="s">
        <v>137</v>
      </c>
      <c r="G248" s="45">
        <f t="shared" si="2"/>
        <v>5.5124200000000005E-2</v>
      </c>
      <c r="H248" s="4">
        <v>10.54</v>
      </c>
      <c r="I248" s="44">
        <v>1</v>
      </c>
      <c r="J248" s="34">
        <v>5.23</v>
      </c>
      <c r="K248" s="34"/>
      <c r="L248" s="33" t="s">
        <v>6</v>
      </c>
      <c r="M248" s="50"/>
      <c r="N248" s="31" t="s">
        <v>5</v>
      </c>
      <c r="O248" s="30"/>
      <c r="P248" s="29"/>
      <c r="Q248" s="28"/>
    </row>
    <row r="249" spans="2:17">
      <c r="B249" s="42">
        <v>57</v>
      </c>
      <c r="C249" s="41">
        <v>4</v>
      </c>
      <c r="D249" s="40"/>
      <c r="E249" s="39"/>
      <c r="F249" s="46" t="s">
        <v>137</v>
      </c>
      <c r="G249" s="45">
        <f t="shared" si="2"/>
        <v>4.9423499999999995E-2</v>
      </c>
      <c r="H249" s="4">
        <v>9.4499999999999993</v>
      </c>
      <c r="I249" s="44">
        <v>1</v>
      </c>
      <c r="J249" s="34">
        <v>5.23</v>
      </c>
      <c r="K249" s="34"/>
      <c r="L249" s="33" t="s">
        <v>6</v>
      </c>
      <c r="M249" s="50"/>
      <c r="N249" s="31" t="s">
        <v>5</v>
      </c>
      <c r="O249" s="30"/>
      <c r="P249" s="29"/>
      <c r="Q249" s="28"/>
    </row>
    <row r="250" spans="2:17">
      <c r="B250" s="42">
        <v>57</v>
      </c>
      <c r="C250" s="41">
        <v>4</v>
      </c>
      <c r="D250" s="40"/>
      <c r="E250" s="39"/>
      <c r="F250" s="46" t="s">
        <v>137</v>
      </c>
      <c r="G250" s="45">
        <f t="shared" si="2"/>
        <v>4.3670500000000001E-2</v>
      </c>
      <c r="H250" s="4">
        <v>8.35</v>
      </c>
      <c r="I250" s="44">
        <v>1</v>
      </c>
      <c r="J250" s="34">
        <v>5.23</v>
      </c>
      <c r="K250" s="34"/>
      <c r="L250" s="33" t="s">
        <v>6</v>
      </c>
      <c r="M250" s="50"/>
      <c r="N250" s="31" t="s">
        <v>5</v>
      </c>
      <c r="O250" s="30"/>
      <c r="P250" s="29"/>
      <c r="Q250" s="28"/>
    </row>
    <row r="251" spans="2:17">
      <c r="B251" s="42">
        <v>57</v>
      </c>
      <c r="C251" s="41">
        <v>4</v>
      </c>
      <c r="D251" s="40"/>
      <c r="E251" s="39"/>
      <c r="F251" s="46" t="s">
        <v>137</v>
      </c>
      <c r="G251" s="45">
        <f t="shared" si="2"/>
        <v>4.9371200000000004E-2</v>
      </c>
      <c r="H251" s="4">
        <v>9.44</v>
      </c>
      <c r="I251" s="44">
        <v>1</v>
      </c>
      <c r="J251" s="34">
        <v>5.23</v>
      </c>
      <c r="K251" s="34"/>
      <c r="L251" s="33" t="s">
        <v>6</v>
      </c>
      <c r="M251" s="50"/>
      <c r="N251" s="31" t="s">
        <v>5</v>
      </c>
      <c r="O251" s="30"/>
      <c r="P251" s="29"/>
      <c r="Q251" s="28"/>
    </row>
    <row r="252" spans="2:17">
      <c r="B252" s="42">
        <v>57</v>
      </c>
      <c r="C252" s="41">
        <v>4</v>
      </c>
      <c r="D252" s="40"/>
      <c r="E252" s="39"/>
      <c r="F252" s="46" t="s">
        <v>137</v>
      </c>
      <c r="G252" s="45">
        <f t="shared" si="2"/>
        <v>4.8848200000000008E-2</v>
      </c>
      <c r="H252" s="4">
        <v>9.34</v>
      </c>
      <c r="I252" s="44">
        <v>1</v>
      </c>
      <c r="J252" s="34">
        <v>5.23</v>
      </c>
      <c r="K252" s="34"/>
      <c r="L252" s="33" t="s">
        <v>6</v>
      </c>
      <c r="M252" s="50"/>
      <c r="N252" s="31" t="s">
        <v>5</v>
      </c>
      <c r="O252" s="30"/>
      <c r="P252" s="29"/>
      <c r="Q252" s="28"/>
    </row>
    <row r="253" spans="2:17">
      <c r="B253" s="42">
        <v>57</v>
      </c>
      <c r="C253" s="41">
        <v>4</v>
      </c>
      <c r="D253" s="40"/>
      <c r="E253" s="39"/>
      <c r="F253" s="46" t="s">
        <v>138</v>
      </c>
      <c r="G253" s="45">
        <f t="shared" si="2"/>
        <v>2.0397000000000002E-2</v>
      </c>
      <c r="H253" s="4">
        <v>3.9</v>
      </c>
      <c r="I253" s="44">
        <v>1</v>
      </c>
      <c r="J253" s="34">
        <v>5.23</v>
      </c>
      <c r="K253" s="34"/>
      <c r="L253" s="33" t="s">
        <v>6</v>
      </c>
      <c r="M253" s="50"/>
      <c r="N253" s="31" t="s">
        <v>5</v>
      </c>
      <c r="O253" s="30"/>
      <c r="P253" s="29"/>
      <c r="Q253" s="28"/>
    </row>
    <row r="254" spans="2:17">
      <c r="B254" s="42">
        <v>57</v>
      </c>
      <c r="C254" s="41">
        <v>4</v>
      </c>
      <c r="D254" s="40"/>
      <c r="E254" s="39"/>
      <c r="F254" s="46" t="s">
        <v>139</v>
      </c>
      <c r="G254" s="45">
        <f t="shared" si="2"/>
        <v>1.9351000000000004E-2</v>
      </c>
      <c r="H254" s="4">
        <v>3.7</v>
      </c>
      <c r="I254" s="44">
        <v>1</v>
      </c>
      <c r="J254" s="34">
        <v>5.23</v>
      </c>
      <c r="K254" s="34"/>
      <c r="L254" s="33" t="s">
        <v>6</v>
      </c>
      <c r="M254" s="50"/>
      <c r="N254" s="31" t="s">
        <v>5</v>
      </c>
      <c r="O254" s="30"/>
      <c r="P254" s="29"/>
      <c r="Q254" s="28"/>
    </row>
    <row r="255" spans="2:17">
      <c r="B255" s="42">
        <v>57</v>
      </c>
      <c r="C255" s="41">
        <v>4</v>
      </c>
      <c r="D255" s="40"/>
      <c r="E255" s="39"/>
      <c r="F255" s="46" t="s">
        <v>138</v>
      </c>
      <c r="G255" s="45">
        <f t="shared" si="2"/>
        <v>2.2593600000000002E-2</v>
      </c>
      <c r="H255" s="4">
        <v>4.32</v>
      </c>
      <c r="I255" s="44">
        <v>1</v>
      </c>
      <c r="J255" s="34">
        <v>5.23</v>
      </c>
      <c r="K255" s="34"/>
      <c r="L255" s="33" t="s">
        <v>6</v>
      </c>
      <c r="M255" s="50"/>
      <c r="N255" s="31" t="s">
        <v>5</v>
      </c>
      <c r="O255" s="30"/>
      <c r="P255" s="29"/>
      <c r="Q255" s="28"/>
    </row>
    <row r="256" spans="2:17">
      <c r="B256" s="42"/>
      <c r="C256" s="47"/>
      <c r="D256" s="40"/>
      <c r="E256" s="39"/>
      <c r="F256" s="46"/>
      <c r="G256" s="45"/>
      <c r="H256" s="4"/>
      <c r="I256" s="44"/>
      <c r="J256" s="34"/>
      <c r="K256" s="34"/>
      <c r="L256" s="33"/>
      <c r="M256" s="43"/>
      <c r="N256" s="31"/>
      <c r="O256" s="30"/>
      <c r="P256" s="29"/>
      <c r="Q256" s="28"/>
    </row>
    <row r="257" spans="2:17">
      <c r="B257" s="42">
        <v>57</v>
      </c>
      <c r="C257" s="41">
        <v>5</v>
      </c>
      <c r="D257" s="40"/>
      <c r="E257" s="39"/>
      <c r="F257" s="46" t="s">
        <v>137</v>
      </c>
      <c r="G257" s="45">
        <f>H257*J257/1000</f>
        <v>5.3844000000000003E-2</v>
      </c>
      <c r="H257" s="4">
        <v>8.4</v>
      </c>
      <c r="I257" s="44">
        <v>1</v>
      </c>
      <c r="J257" s="34">
        <v>6.41</v>
      </c>
      <c r="K257" s="34"/>
      <c r="L257" s="33" t="s">
        <v>6</v>
      </c>
      <c r="M257" s="50"/>
      <c r="N257" s="31" t="s">
        <v>5</v>
      </c>
      <c r="O257" s="10">
        <f>SUM(G257:G260)</f>
        <v>0.25665640000000001</v>
      </c>
      <c r="P257" s="9">
        <f>SUM(H257:H260)</f>
        <v>40.040000000000006</v>
      </c>
      <c r="Q257" s="8">
        <f>SUM(I257:I260)</f>
        <v>4</v>
      </c>
    </row>
    <row r="258" spans="2:17">
      <c r="B258" s="42">
        <v>57</v>
      </c>
      <c r="C258" s="41">
        <v>5</v>
      </c>
      <c r="D258" s="40"/>
      <c r="E258" s="39"/>
      <c r="F258" s="46" t="s">
        <v>137</v>
      </c>
      <c r="G258" s="45">
        <f>H258*J258/1000</f>
        <v>6.7625500000000005E-2</v>
      </c>
      <c r="H258" s="4">
        <v>10.55</v>
      </c>
      <c r="I258" s="44">
        <v>1</v>
      </c>
      <c r="J258" s="34">
        <v>6.41</v>
      </c>
      <c r="K258" s="34"/>
      <c r="L258" s="33" t="s">
        <v>6</v>
      </c>
      <c r="M258" s="50"/>
      <c r="N258" s="31" t="s">
        <v>5</v>
      </c>
      <c r="O258" s="30"/>
      <c r="P258" s="29"/>
      <c r="Q258" s="28"/>
    </row>
    <row r="259" spans="2:17">
      <c r="B259" s="42">
        <v>57</v>
      </c>
      <c r="C259" s="41">
        <v>5</v>
      </c>
      <c r="D259" s="40"/>
      <c r="E259" s="39"/>
      <c r="F259" s="46" t="s">
        <v>137</v>
      </c>
      <c r="G259" s="45">
        <f>H259*J259/1000</f>
        <v>6.7561399999999994E-2</v>
      </c>
      <c r="H259" s="4">
        <v>10.54</v>
      </c>
      <c r="I259" s="44">
        <v>1</v>
      </c>
      <c r="J259" s="34">
        <v>6.41</v>
      </c>
      <c r="K259" s="34"/>
      <c r="L259" s="33" t="s">
        <v>6</v>
      </c>
      <c r="M259" s="50"/>
      <c r="N259" s="31" t="s">
        <v>5</v>
      </c>
      <c r="O259" s="30"/>
      <c r="P259" s="29"/>
      <c r="Q259" s="28"/>
    </row>
    <row r="260" spans="2:17">
      <c r="B260" s="42">
        <v>57</v>
      </c>
      <c r="C260" s="41">
        <v>5</v>
      </c>
      <c r="D260" s="40"/>
      <c r="E260" s="39"/>
      <c r="F260" s="46" t="s">
        <v>137</v>
      </c>
      <c r="G260" s="45">
        <f>H260*J260/1000</f>
        <v>6.7625500000000005E-2</v>
      </c>
      <c r="H260" s="4">
        <v>10.55</v>
      </c>
      <c r="I260" s="44">
        <v>1</v>
      </c>
      <c r="J260" s="34">
        <v>6.41</v>
      </c>
      <c r="K260" s="34"/>
      <c r="L260" s="33" t="s">
        <v>6</v>
      </c>
      <c r="M260" s="50"/>
      <c r="N260" s="31" t="s">
        <v>5</v>
      </c>
      <c r="O260" s="30"/>
      <c r="P260" s="29"/>
      <c r="Q260" s="28"/>
    </row>
    <row r="261" spans="2:17">
      <c r="B261" s="42"/>
      <c r="C261" s="41"/>
      <c r="D261" s="40"/>
      <c r="E261" s="39"/>
      <c r="F261" s="38"/>
      <c r="G261" s="37"/>
      <c r="H261" s="36"/>
      <c r="I261" s="35"/>
      <c r="J261" s="34"/>
      <c r="K261" s="34"/>
      <c r="L261" s="33"/>
      <c r="M261" s="32"/>
      <c r="N261" s="31"/>
      <c r="O261" s="30"/>
      <c r="P261" s="29"/>
      <c r="Q261" s="28"/>
    </row>
    <row r="262" spans="2:17">
      <c r="B262" s="42"/>
      <c r="C262" s="41"/>
      <c r="D262" s="40"/>
      <c r="E262" s="39"/>
      <c r="F262" s="38"/>
      <c r="G262" s="37"/>
      <c r="H262" s="36"/>
      <c r="I262" s="35"/>
      <c r="J262" s="34"/>
      <c r="K262" s="34"/>
      <c r="L262" s="33"/>
      <c r="M262" s="32"/>
      <c r="N262" s="31"/>
      <c r="O262" s="30"/>
      <c r="P262" s="29"/>
      <c r="Q262" s="28"/>
    </row>
    <row r="263" spans="2:17">
      <c r="B263" s="42"/>
      <c r="C263" s="41"/>
      <c r="D263" s="40"/>
      <c r="E263" s="39"/>
      <c r="F263" s="38"/>
      <c r="G263" s="37"/>
      <c r="H263" s="36"/>
      <c r="I263" s="35"/>
      <c r="J263" s="34"/>
      <c r="K263" s="34"/>
      <c r="L263" s="33"/>
      <c r="M263" s="32"/>
      <c r="N263" s="31"/>
      <c r="O263" s="30"/>
      <c r="P263" s="29"/>
      <c r="Q263" s="28"/>
    </row>
    <row r="264" spans="2:17">
      <c r="B264" s="27"/>
      <c r="C264" s="21"/>
      <c r="D264" s="20"/>
      <c r="E264" s="19"/>
      <c r="F264" s="18"/>
      <c r="G264" s="17"/>
      <c r="H264" s="16"/>
      <c r="I264" s="15"/>
      <c r="J264" s="14"/>
      <c r="K264" s="14"/>
      <c r="L264" s="13"/>
      <c r="M264" s="12"/>
      <c r="N264" s="11"/>
      <c r="O264" s="10"/>
      <c r="P264" s="9"/>
      <c r="Q264" s="8"/>
    </row>
    <row r="265" spans="2:17">
      <c r="B265" s="22"/>
      <c r="C265" s="21"/>
      <c r="D265" s="20"/>
      <c r="E265" s="19"/>
      <c r="F265" s="18"/>
      <c r="G265" s="17"/>
      <c r="H265" s="16"/>
      <c r="I265" s="15"/>
      <c r="J265" s="26"/>
      <c r="K265" s="26"/>
      <c r="L265" s="13"/>
      <c r="M265" s="12"/>
      <c r="N265" s="11"/>
      <c r="O265" s="10"/>
      <c r="P265" s="9"/>
      <c r="Q265" s="8"/>
    </row>
    <row r="266" spans="2:17">
      <c r="B266" s="22"/>
      <c r="C266" s="21"/>
      <c r="D266" s="20"/>
      <c r="E266" s="19"/>
      <c r="F266" s="18" t="s">
        <v>4</v>
      </c>
      <c r="G266" s="25">
        <f>SUM(G177:G263)</f>
        <v>9.7322038999999965</v>
      </c>
      <c r="H266" s="24">
        <f>SUM(H177:H263)</f>
        <v>513.53</v>
      </c>
      <c r="I266" s="23">
        <f>SUM(I177:I263)</f>
        <v>71</v>
      </c>
      <c r="J266" s="14"/>
      <c r="K266" s="14"/>
      <c r="L266" s="13"/>
      <c r="M266" s="12"/>
      <c r="N266" s="11"/>
      <c r="O266" s="10">
        <f>SUM(O177:O263)</f>
        <v>9.7322039</v>
      </c>
      <c r="P266" s="9">
        <f>SUM(P177:P261)</f>
        <v>513.53</v>
      </c>
      <c r="Q266" s="8">
        <f>SUM(Q177:Q261)</f>
        <v>71</v>
      </c>
    </row>
    <row r="267" spans="2:17">
      <c r="B267" s="22"/>
      <c r="C267" s="21"/>
      <c r="D267" s="20"/>
      <c r="E267" s="19"/>
      <c r="F267" s="18"/>
      <c r="G267" s="17"/>
      <c r="H267" s="16"/>
      <c r="I267" s="15"/>
      <c r="J267" s="14"/>
      <c r="K267" s="14"/>
      <c r="L267" s="13"/>
      <c r="M267" s="12"/>
      <c r="N267" s="11"/>
      <c r="O267" s="10"/>
      <c r="P267" s="9"/>
      <c r="Q267" s="8"/>
    </row>
    <row r="268" spans="2:17">
      <c r="B268" s="65" t="s">
        <v>3</v>
      </c>
      <c r="C268" s="66"/>
      <c r="D268" s="66"/>
      <c r="E268" s="66"/>
      <c r="F268" s="67"/>
      <c r="G268" s="68">
        <f>G266-O266</f>
        <v>0</v>
      </c>
      <c r="H268" s="69"/>
      <c r="I268" s="69"/>
      <c r="J268" s="69"/>
      <c r="K268" s="69"/>
      <c r="L268" s="69"/>
      <c r="M268" s="69"/>
      <c r="N268" s="69"/>
      <c r="O268" s="70"/>
      <c r="P268" s="7"/>
      <c r="Q268" s="6"/>
    </row>
    <row r="269" spans="2:17">
      <c r="B269" s="65" t="s">
        <v>2</v>
      </c>
      <c r="C269" s="66"/>
      <c r="D269" s="66"/>
      <c r="E269" s="66"/>
      <c r="F269" s="67"/>
      <c r="G269" s="5"/>
      <c r="H269" s="71">
        <f>H266-P266</f>
        <v>0</v>
      </c>
      <c r="I269" s="72"/>
      <c r="J269" s="72"/>
      <c r="K269" s="72"/>
      <c r="L269" s="72"/>
      <c r="M269" s="72"/>
      <c r="N269" s="72"/>
      <c r="O269" s="72"/>
      <c r="P269" s="73"/>
      <c r="Q269" s="6"/>
    </row>
    <row r="270" spans="2:17">
      <c r="B270" s="65" t="s">
        <v>1</v>
      </c>
      <c r="C270" s="66"/>
      <c r="D270" s="66"/>
      <c r="E270" s="66"/>
      <c r="F270" s="67"/>
      <c r="G270" s="5"/>
      <c r="H270" s="4"/>
      <c r="I270" s="74">
        <f>I266-Q266</f>
        <v>0</v>
      </c>
      <c r="J270" s="75"/>
      <c r="K270" s="75"/>
      <c r="L270" s="75"/>
      <c r="M270" s="75"/>
      <c r="N270" s="75"/>
      <c r="O270" s="75"/>
      <c r="P270" s="75"/>
      <c r="Q270" s="76"/>
    </row>
    <row r="272" spans="2:17" ht="15.75" thickBot="1"/>
    <row r="273" spans="2:17">
      <c r="B273" s="77" t="s">
        <v>140</v>
      </c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9" t="s">
        <v>3</v>
      </c>
      <c r="P273" s="81" t="s">
        <v>2</v>
      </c>
      <c r="Q273" s="83" t="s">
        <v>1</v>
      </c>
    </row>
    <row r="274" spans="2:17">
      <c r="B274" s="85" t="s">
        <v>70</v>
      </c>
      <c r="C274" s="87" t="s">
        <v>141</v>
      </c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9"/>
      <c r="O274" s="80"/>
      <c r="P274" s="82"/>
      <c r="Q274" s="84"/>
    </row>
    <row r="275" spans="2:17">
      <c r="B275" s="86"/>
      <c r="C275" s="90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2"/>
      <c r="O275" s="80"/>
      <c r="P275" s="82"/>
      <c r="Q275" s="84"/>
    </row>
    <row r="276" spans="2:17">
      <c r="B276" s="62" t="s">
        <v>68</v>
      </c>
      <c r="C276" s="61" t="s">
        <v>67</v>
      </c>
      <c r="D276" s="31" t="s">
        <v>66</v>
      </c>
      <c r="E276" s="60" t="s">
        <v>65</v>
      </c>
      <c r="F276" s="59" t="s">
        <v>64</v>
      </c>
      <c r="G276" s="58" t="s">
        <v>3</v>
      </c>
      <c r="H276" s="57" t="s">
        <v>2</v>
      </c>
      <c r="I276" s="56" t="s">
        <v>1</v>
      </c>
      <c r="J276" s="55" t="s">
        <v>63</v>
      </c>
      <c r="K276" s="54"/>
      <c r="L276" s="53" t="s">
        <v>62</v>
      </c>
      <c r="M276" s="52" t="s">
        <v>61</v>
      </c>
      <c r="N276" s="51" t="s">
        <v>60</v>
      </c>
      <c r="O276" s="80"/>
      <c r="P276" s="82"/>
      <c r="Q276" s="84"/>
    </row>
    <row r="277" spans="2:17">
      <c r="B277" s="42"/>
      <c r="C277" s="41"/>
      <c r="D277" s="40"/>
      <c r="E277" s="39"/>
      <c r="F277" s="38"/>
      <c r="G277" s="37"/>
      <c r="H277" s="36"/>
      <c r="I277" s="35"/>
      <c r="J277" s="34"/>
      <c r="K277" s="34"/>
      <c r="L277" s="33"/>
      <c r="M277" s="32"/>
      <c r="N277" s="31"/>
      <c r="O277" s="30"/>
      <c r="P277" s="29"/>
      <c r="Q277" s="28"/>
    </row>
    <row r="278" spans="2:17">
      <c r="B278" s="42" t="s">
        <v>142</v>
      </c>
      <c r="C278" s="47"/>
      <c r="D278" s="40"/>
      <c r="E278" s="39"/>
      <c r="F278" s="46" t="s">
        <v>113</v>
      </c>
      <c r="G278" s="45">
        <f>H278*J278/1000</f>
        <v>0.24377100000000004</v>
      </c>
      <c r="H278" s="4">
        <v>2.4900000000000002</v>
      </c>
      <c r="I278" s="44">
        <v>1</v>
      </c>
      <c r="J278" s="34">
        <v>97.9</v>
      </c>
      <c r="K278" s="34"/>
      <c r="L278" s="33" t="s">
        <v>6</v>
      </c>
      <c r="M278" s="43"/>
      <c r="N278" s="31" t="s">
        <v>5</v>
      </c>
      <c r="O278" s="10">
        <f>SUM(G278:G278)</f>
        <v>0.24377100000000004</v>
      </c>
      <c r="P278" s="9">
        <f>SUM(H278:H278)</f>
        <v>2.4900000000000002</v>
      </c>
      <c r="Q278" s="8">
        <f>SUM(I278:I278)</f>
        <v>1</v>
      </c>
    </row>
    <row r="279" spans="2:17">
      <c r="B279" s="42"/>
      <c r="C279" s="41"/>
      <c r="D279" s="40"/>
      <c r="E279" s="39"/>
      <c r="F279" s="38"/>
      <c r="G279" s="37"/>
      <c r="H279" s="36"/>
      <c r="I279" s="35"/>
      <c r="J279" s="34"/>
      <c r="K279" s="34"/>
      <c r="L279" s="33"/>
      <c r="M279" s="32"/>
      <c r="N279" s="31"/>
      <c r="O279" s="30"/>
      <c r="P279" s="29"/>
      <c r="Q279" s="28"/>
    </row>
    <row r="280" spans="2:17">
      <c r="B280" s="42" t="s">
        <v>143</v>
      </c>
      <c r="C280" s="47"/>
      <c r="D280" s="40"/>
      <c r="E280" s="39"/>
      <c r="F280" s="46" t="s">
        <v>144</v>
      </c>
      <c r="G280" s="45">
        <f>H280*J280/1000</f>
        <v>8.3001800000000001E-2</v>
      </c>
      <c r="H280" s="4">
        <v>11.74</v>
      </c>
      <c r="I280" s="44">
        <v>1</v>
      </c>
      <c r="J280" s="34">
        <v>7.07</v>
      </c>
      <c r="K280" s="34"/>
      <c r="L280" s="33" t="s">
        <v>6</v>
      </c>
      <c r="M280" s="43"/>
      <c r="N280" s="31" t="s">
        <v>5</v>
      </c>
      <c r="O280" s="10">
        <f>SUM(G280:G281)</f>
        <v>0.13843060000000001</v>
      </c>
      <c r="P280" s="9">
        <f>SUM(H280:H281)</f>
        <v>19.579999999999998</v>
      </c>
      <c r="Q280" s="8">
        <f>SUM(I280:I281)</f>
        <v>2</v>
      </c>
    </row>
    <row r="281" spans="2:17">
      <c r="B281" s="42" t="s">
        <v>145</v>
      </c>
      <c r="C281" s="47"/>
      <c r="D281" s="40"/>
      <c r="E281" s="39"/>
      <c r="F281" s="46" t="s">
        <v>25</v>
      </c>
      <c r="G281" s="45">
        <f>H281*J281/1000</f>
        <v>5.54288E-2</v>
      </c>
      <c r="H281" s="4">
        <v>7.84</v>
      </c>
      <c r="I281" s="44">
        <v>1</v>
      </c>
      <c r="J281" s="34">
        <v>7.07</v>
      </c>
      <c r="K281" s="34"/>
      <c r="L281" s="33" t="s">
        <v>6</v>
      </c>
      <c r="M281" s="43"/>
      <c r="N281" s="31" t="s">
        <v>5</v>
      </c>
      <c r="O281" s="30"/>
      <c r="P281" s="29"/>
      <c r="Q281" s="28"/>
    </row>
    <row r="282" spans="2:17">
      <c r="B282" s="42"/>
      <c r="C282" s="41"/>
      <c r="D282" s="40"/>
      <c r="E282" s="39"/>
      <c r="F282" s="38"/>
      <c r="G282" s="37"/>
      <c r="H282" s="36"/>
      <c r="I282" s="35"/>
      <c r="J282" s="34"/>
      <c r="K282" s="34"/>
      <c r="L282" s="33"/>
      <c r="M282" s="32"/>
      <c r="N282" s="31"/>
      <c r="O282" s="30"/>
      <c r="P282" s="29"/>
      <c r="Q282" s="28"/>
    </row>
    <row r="283" spans="2:17">
      <c r="B283" s="42" t="s">
        <v>146</v>
      </c>
      <c r="C283" s="47"/>
      <c r="D283" s="40"/>
      <c r="E283" s="39"/>
      <c r="F283" s="46" t="s">
        <v>147</v>
      </c>
      <c r="G283" s="45">
        <f>H283*J283/1000</f>
        <v>5.5564000000000002E-2</v>
      </c>
      <c r="H283" s="4">
        <v>5.8</v>
      </c>
      <c r="I283" s="44">
        <v>1</v>
      </c>
      <c r="J283" s="34">
        <v>9.58</v>
      </c>
      <c r="K283" s="34"/>
      <c r="L283" s="33" t="s">
        <v>6</v>
      </c>
      <c r="M283" s="43"/>
      <c r="N283" s="31" t="s">
        <v>5</v>
      </c>
      <c r="O283" s="10">
        <f>SUM(G283:G284)</f>
        <v>0.14657400000000001</v>
      </c>
      <c r="P283" s="9">
        <f>SUM(H283:H284)</f>
        <v>15.3</v>
      </c>
      <c r="Q283" s="8">
        <f>SUM(I283:I284)</f>
        <v>2</v>
      </c>
    </row>
    <row r="284" spans="2:17">
      <c r="B284" s="42" t="s">
        <v>146</v>
      </c>
      <c r="C284" s="47"/>
      <c r="D284" s="40"/>
      <c r="E284" s="39"/>
      <c r="F284" s="46" t="s">
        <v>128</v>
      </c>
      <c r="G284" s="45">
        <f>H284*J284/1000</f>
        <v>9.1010000000000008E-2</v>
      </c>
      <c r="H284" s="4">
        <v>9.5</v>
      </c>
      <c r="I284" s="44">
        <v>1</v>
      </c>
      <c r="J284" s="34">
        <v>9.58</v>
      </c>
      <c r="K284" s="34"/>
      <c r="L284" s="33" t="s">
        <v>6</v>
      </c>
      <c r="M284" s="43"/>
      <c r="N284" s="31" t="s">
        <v>5</v>
      </c>
      <c r="O284" s="30"/>
      <c r="P284" s="29"/>
      <c r="Q284" s="28"/>
    </row>
    <row r="285" spans="2:17">
      <c r="B285" s="42"/>
      <c r="C285" s="41"/>
      <c r="D285" s="40"/>
      <c r="E285" s="39"/>
      <c r="F285" s="38"/>
      <c r="G285" s="37"/>
      <c r="H285" s="36"/>
      <c r="I285" s="35"/>
      <c r="J285" s="34"/>
      <c r="K285" s="34"/>
      <c r="L285" s="33"/>
      <c r="M285" s="32"/>
      <c r="N285" s="31"/>
      <c r="O285" s="30"/>
      <c r="P285" s="29"/>
      <c r="Q285" s="28"/>
    </row>
    <row r="286" spans="2:17">
      <c r="B286" s="42" t="s">
        <v>148</v>
      </c>
      <c r="C286" s="47"/>
      <c r="D286" s="40"/>
      <c r="E286" s="39"/>
      <c r="F286" s="46" t="s">
        <v>147</v>
      </c>
      <c r="G286" s="45">
        <f>H286*J286/1000</f>
        <v>5.1797700000000002E-2</v>
      </c>
      <c r="H286" s="4">
        <v>6.03</v>
      </c>
      <c r="I286" s="44">
        <v>1</v>
      </c>
      <c r="J286" s="34">
        <v>8.59</v>
      </c>
      <c r="K286" s="34"/>
      <c r="L286" s="33" t="s">
        <v>6</v>
      </c>
      <c r="M286" s="43"/>
      <c r="N286" s="31" t="s">
        <v>5</v>
      </c>
      <c r="O286" s="10">
        <f>SUM(G286:G287)</f>
        <v>7.3100899999999996E-2</v>
      </c>
      <c r="P286" s="9">
        <f>SUM(H286:H287)</f>
        <v>8.51</v>
      </c>
      <c r="Q286" s="8">
        <f>SUM(I286:I287)</f>
        <v>2</v>
      </c>
    </row>
    <row r="287" spans="2:17">
      <c r="B287" s="42" t="s">
        <v>148</v>
      </c>
      <c r="C287" s="47"/>
      <c r="D287" s="40"/>
      <c r="E287" s="39"/>
      <c r="F287" s="46" t="s">
        <v>128</v>
      </c>
      <c r="G287" s="45">
        <f>H287*J287/1000</f>
        <v>2.1303200000000001E-2</v>
      </c>
      <c r="H287" s="4">
        <v>2.48</v>
      </c>
      <c r="I287" s="44">
        <v>1</v>
      </c>
      <c r="J287" s="34">
        <v>8.59</v>
      </c>
      <c r="K287" s="34"/>
      <c r="L287" s="33" t="s">
        <v>6</v>
      </c>
      <c r="M287" s="43"/>
      <c r="N287" s="31" t="s">
        <v>5</v>
      </c>
      <c r="O287" s="30"/>
      <c r="P287" s="29"/>
      <c r="Q287" s="28"/>
    </row>
    <row r="288" spans="2:17">
      <c r="B288" s="42"/>
      <c r="C288" s="41"/>
      <c r="D288" s="40"/>
      <c r="E288" s="39"/>
      <c r="F288" s="38"/>
      <c r="G288" s="37"/>
      <c r="H288" s="36"/>
      <c r="I288" s="35"/>
      <c r="J288" s="34"/>
      <c r="K288" s="34"/>
      <c r="L288" s="33"/>
      <c r="M288" s="32"/>
      <c r="N288" s="31"/>
      <c r="O288" s="30"/>
      <c r="P288" s="29"/>
      <c r="Q288" s="28"/>
    </row>
    <row r="289" spans="2:17">
      <c r="B289" s="42" t="s">
        <v>149</v>
      </c>
      <c r="C289" s="41"/>
      <c r="D289" s="40"/>
      <c r="E289" s="39"/>
      <c r="F289" s="46" t="s">
        <v>150</v>
      </c>
      <c r="G289" s="45">
        <f>H289*J289/1000</f>
        <v>5.3601599999999999E-2</v>
      </c>
      <c r="H289" s="4">
        <v>6.24</v>
      </c>
      <c r="I289" s="44">
        <v>1</v>
      </c>
      <c r="J289" s="34">
        <v>8.59</v>
      </c>
      <c r="K289" s="34"/>
      <c r="L289" s="33" t="s">
        <v>6</v>
      </c>
      <c r="M289" s="50"/>
      <c r="N289" s="31" t="s">
        <v>5</v>
      </c>
      <c r="O289" s="10">
        <f>SUM(G289:G289)</f>
        <v>5.3601599999999999E-2</v>
      </c>
      <c r="P289" s="9">
        <f>SUM(H289:H289)</f>
        <v>6.24</v>
      </c>
      <c r="Q289" s="8">
        <f>SUM(I289:I289)</f>
        <v>1</v>
      </c>
    </row>
    <row r="290" spans="2:17">
      <c r="B290" s="42"/>
      <c r="C290" s="41"/>
      <c r="D290" s="40"/>
      <c r="E290" s="39"/>
      <c r="F290" s="38"/>
      <c r="G290" s="37"/>
      <c r="H290" s="36"/>
      <c r="I290" s="35"/>
      <c r="J290" s="34"/>
      <c r="K290" s="34"/>
      <c r="L290" s="33"/>
      <c r="M290" s="32"/>
      <c r="N290" s="31"/>
      <c r="O290" s="30"/>
      <c r="P290" s="29"/>
      <c r="Q290" s="28"/>
    </row>
    <row r="291" spans="2:17">
      <c r="B291" s="42" t="s">
        <v>151</v>
      </c>
      <c r="C291" s="41"/>
      <c r="D291" s="40"/>
      <c r="E291" s="39"/>
      <c r="F291" s="46" t="s">
        <v>150</v>
      </c>
      <c r="G291" s="45">
        <f>H291*J291/1000</f>
        <v>9.1415999999999997E-2</v>
      </c>
      <c r="H291" s="4">
        <v>8.7899999999999991</v>
      </c>
      <c r="I291" s="44">
        <v>1</v>
      </c>
      <c r="J291" s="34">
        <v>10.4</v>
      </c>
      <c r="K291" s="34"/>
      <c r="L291" s="33" t="s">
        <v>6</v>
      </c>
      <c r="M291" s="50"/>
      <c r="N291" s="31" t="s">
        <v>5</v>
      </c>
      <c r="O291" s="10">
        <f>SUM(G291:G291)</f>
        <v>9.1415999999999997E-2</v>
      </c>
      <c r="P291" s="9">
        <f>SUM(H291:H291)</f>
        <v>8.7899999999999991</v>
      </c>
      <c r="Q291" s="8">
        <f>SUM(I291:I291)</f>
        <v>1</v>
      </c>
    </row>
    <row r="292" spans="2:17">
      <c r="B292" s="42"/>
      <c r="C292" s="47"/>
      <c r="D292" s="40"/>
      <c r="E292" s="39"/>
      <c r="F292" s="46"/>
      <c r="G292" s="45"/>
      <c r="H292" s="4"/>
      <c r="I292" s="44"/>
      <c r="J292" s="34"/>
      <c r="K292" s="34"/>
      <c r="L292" s="33"/>
      <c r="M292" s="43"/>
      <c r="N292" s="31"/>
      <c r="O292" s="30"/>
      <c r="P292" s="29"/>
      <c r="Q292" s="28"/>
    </row>
    <row r="293" spans="2:17">
      <c r="B293" s="42" t="s">
        <v>152</v>
      </c>
      <c r="C293" s="41"/>
      <c r="D293" s="40"/>
      <c r="E293" s="39"/>
      <c r="F293" s="46" t="s">
        <v>150</v>
      </c>
      <c r="G293" s="45">
        <f>H293*J293/1000</f>
        <v>0.11648100000000002</v>
      </c>
      <c r="H293" s="4">
        <v>9.4700000000000006</v>
      </c>
      <c r="I293" s="44">
        <v>1</v>
      </c>
      <c r="J293" s="34">
        <v>12.3</v>
      </c>
      <c r="K293" s="34"/>
      <c r="L293" s="33" t="s">
        <v>6</v>
      </c>
      <c r="M293" s="50"/>
      <c r="N293" s="31" t="s">
        <v>5</v>
      </c>
      <c r="O293" s="10">
        <f>SUM(G293:G295)</f>
        <v>0.19261800000000001</v>
      </c>
      <c r="P293" s="9">
        <f>SUM(H293:H295)</f>
        <v>15.66</v>
      </c>
      <c r="Q293" s="8">
        <f>SUM(I293:I295)</f>
        <v>3</v>
      </c>
    </row>
    <row r="294" spans="2:17">
      <c r="B294" s="42" t="s">
        <v>152</v>
      </c>
      <c r="C294" s="41"/>
      <c r="D294" s="40"/>
      <c r="E294" s="39"/>
      <c r="F294" s="46" t="s">
        <v>150</v>
      </c>
      <c r="G294" s="45">
        <f>H294*J294/1000</f>
        <v>4.9077000000000003E-2</v>
      </c>
      <c r="H294" s="4">
        <v>3.99</v>
      </c>
      <c r="I294" s="44">
        <v>1</v>
      </c>
      <c r="J294" s="34">
        <v>12.3</v>
      </c>
      <c r="K294" s="34"/>
      <c r="L294" s="33" t="s">
        <v>6</v>
      </c>
      <c r="M294" s="50"/>
      <c r="N294" s="31" t="s">
        <v>5</v>
      </c>
      <c r="O294" s="30"/>
      <c r="P294" s="29"/>
      <c r="Q294" s="28"/>
    </row>
    <row r="295" spans="2:17">
      <c r="B295" s="42" t="s">
        <v>152</v>
      </c>
      <c r="C295" s="41"/>
      <c r="D295" s="40"/>
      <c r="E295" s="39"/>
      <c r="F295" s="46" t="s">
        <v>150</v>
      </c>
      <c r="G295" s="45">
        <f>H295*J295/1000</f>
        <v>2.7060000000000001E-2</v>
      </c>
      <c r="H295" s="4">
        <v>2.2000000000000002</v>
      </c>
      <c r="I295" s="44">
        <v>1</v>
      </c>
      <c r="J295" s="34">
        <v>12.3</v>
      </c>
      <c r="K295" s="34"/>
      <c r="L295" s="33" t="s">
        <v>6</v>
      </c>
      <c r="M295" s="50"/>
      <c r="N295" s="31" t="s">
        <v>5</v>
      </c>
      <c r="O295" s="30"/>
      <c r="P295" s="29"/>
      <c r="Q295" s="28"/>
    </row>
    <row r="296" spans="2:17">
      <c r="B296" s="42"/>
      <c r="C296" s="47"/>
      <c r="D296" s="40"/>
      <c r="E296" s="39"/>
      <c r="F296" s="46"/>
      <c r="G296" s="45"/>
      <c r="H296" s="4"/>
      <c r="I296" s="44"/>
      <c r="J296" s="34"/>
      <c r="K296" s="34"/>
      <c r="L296" s="33"/>
      <c r="M296" s="43"/>
      <c r="N296" s="31"/>
      <c r="O296" s="30"/>
      <c r="P296" s="29"/>
      <c r="Q296" s="28"/>
    </row>
    <row r="297" spans="2:17">
      <c r="B297" s="42" t="s">
        <v>153</v>
      </c>
      <c r="C297" s="41"/>
      <c r="D297" s="40"/>
      <c r="E297" s="39"/>
      <c r="F297" s="46" t="s">
        <v>154</v>
      </c>
      <c r="G297" s="45">
        <f>H297*J297/1000</f>
        <v>7.7958E-2</v>
      </c>
      <c r="H297" s="4">
        <v>5.49</v>
      </c>
      <c r="I297" s="44">
        <v>1</v>
      </c>
      <c r="J297" s="34">
        <v>14.2</v>
      </c>
      <c r="K297" s="34"/>
      <c r="L297" s="33" t="s">
        <v>6</v>
      </c>
      <c r="M297" s="50"/>
      <c r="N297" s="31" t="s">
        <v>5</v>
      </c>
      <c r="O297" s="10">
        <f>SUM(G297:G301)</f>
        <v>0.63161600000000007</v>
      </c>
      <c r="P297" s="9">
        <f>SUM(H297:H301)</f>
        <v>44.48</v>
      </c>
      <c r="Q297" s="8">
        <f>SUM(I297:I301)</f>
        <v>5</v>
      </c>
    </row>
    <row r="298" spans="2:17">
      <c r="B298" s="42" t="s">
        <v>153</v>
      </c>
      <c r="C298" s="41"/>
      <c r="D298" s="40"/>
      <c r="E298" s="39"/>
      <c r="F298" s="46" t="s">
        <v>155</v>
      </c>
      <c r="G298" s="45">
        <f>H298*J298/1000</f>
        <v>0.12425</v>
      </c>
      <c r="H298" s="4">
        <v>8.75</v>
      </c>
      <c r="I298" s="44">
        <v>1</v>
      </c>
      <c r="J298" s="34">
        <v>14.2</v>
      </c>
      <c r="K298" s="34"/>
      <c r="L298" s="33" t="s">
        <v>6</v>
      </c>
      <c r="M298" s="50"/>
      <c r="N298" s="31" t="s">
        <v>5</v>
      </c>
      <c r="O298" s="30"/>
      <c r="P298" s="29"/>
      <c r="Q298" s="28"/>
    </row>
    <row r="299" spans="2:17">
      <c r="B299" s="42" t="s">
        <v>156</v>
      </c>
      <c r="C299" s="41"/>
      <c r="D299" s="40"/>
      <c r="E299" s="39"/>
      <c r="F299" s="46" t="s">
        <v>30</v>
      </c>
      <c r="G299" s="45">
        <f>H299*J299/1000</f>
        <v>0.17111000000000001</v>
      </c>
      <c r="H299" s="4">
        <v>12.05</v>
      </c>
      <c r="I299" s="44">
        <v>1</v>
      </c>
      <c r="J299" s="34">
        <v>14.2</v>
      </c>
      <c r="K299" s="34"/>
      <c r="L299" s="33" t="s">
        <v>6</v>
      </c>
      <c r="M299" s="50"/>
      <c r="N299" s="31" t="s">
        <v>5</v>
      </c>
      <c r="O299" s="30"/>
      <c r="P299" s="29"/>
      <c r="Q299" s="28"/>
    </row>
    <row r="300" spans="2:17">
      <c r="B300" s="42" t="s">
        <v>153</v>
      </c>
      <c r="C300" s="41"/>
      <c r="D300" s="40"/>
      <c r="E300" s="39"/>
      <c r="F300" s="46" t="s">
        <v>155</v>
      </c>
      <c r="G300" s="45">
        <f>H300*J300/1000</f>
        <v>0.12836799999999998</v>
      </c>
      <c r="H300" s="4">
        <v>9.0399999999999991</v>
      </c>
      <c r="I300" s="44">
        <v>1</v>
      </c>
      <c r="J300" s="34">
        <v>14.2</v>
      </c>
      <c r="K300" s="34"/>
      <c r="L300" s="33" t="s">
        <v>6</v>
      </c>
      <c r="M300" s="50"/>
      <c r="N300" s="31" t="s">
        <v>5</v>
      </c>
      <c r="O300" s="30"/>
      <c r="P300" s="29"/>
      <c r="Q300" s="28"/>
    </row>
    <row r="301" spans="2:17">
      <c r="B301" s="42" t="s">
        <v>153</v>
      </c>
      <c r="C301" s="41"/>
      <c r="D301" s="40"/>
      <c r="E301" s="39"/>
      <c r="F301" s="46" t="s">
        <v>155</v>
      </c>
      <c r="G301" s="45">
        <f>H301*J301/1000</f>
        <v>0.12993000000000002</v>
      </c>
      <c r="H301" s="4">
        <v>9.15</v>
      </c>
      <c r="I301" s="44">
        <v>1</v>
      </c>
      <c r="J301" s="34">
        <v>14.2</v>
      </c>
      <c r="K301" s="34"/>
      <c r="L301" s="33" t="s">
        <v>6</v>
      </c>
      <c r="M301" s="50"/>
      <c r="N301" s="31" t="s">
        <v>5</v>
      </c>
      <c r="O301" s="30"/>
      <c r="P301" s="29"/>
      <c r="Q301" s="28"/>
    </row>
    <row r="302" spans="2:17">
      <c r="B302" s="42"/>
      <c r="C302" s="41"/>
      <c r="D302" s="40"/>
      <c r="E302" s="39"/>
      <c r="F302" s="38"/>
      <c r="G302" s="37"/>
      <c r="H302" s="36"/>
      <c r="I302" s="35"/>
      <c r="J302" s="34"/>
      <c r="K302" s="34"/>
      <c r="L302" s="33"/>
      <c r="M302" s="32"/>
      <c r="N302" s="31"/>
      <c r="O302" s="30"/>
      <c r="P302" s="29"/>
      <c r="Q302" s="28"/>
    </row>
    <row r="303" spans="2:17">
      <c r="B303" s="42" t="s">
        <v>157</v>
      </c>
      <c r="C303" s="41"/>
      <c r="D303" s="40"/>
      <c r="E303" s="39"/>
      <c r="F303" s="46" t="s">
        <v>150</v>
      </c>
      <c r="G303" s="45">
        <f>H303*J303/1000</f>
        <v>8.5057999999999995E-2</v>
      </c>
      <c r="H303" s="4">
        <v>5.99</v>
      </c>
      <c r="I303" s="44">
        <v>1</v>
      </c>
      <c r="J303" s="34">
        <v>14.2</v>
      </c>
      <c r="K303" s="34"/>
      <c r="L303" s="33" t="s">
        <v>6</v>
      </c>
      <c r="M303" s="50"/>
      <c r="N303" s="31" t="s">
        <v>5</v>
      </c>
      <c r="O303" s="10">
        <f>SUM(G303:G303)</f>
        <v>8.5057999999999995E-2</v>
      </c>
      <c r="P303" s="9">
        <f>SUM(H303:H303)</f>
        <v>5.99</v>
      </c>
      <c r="Q303" s="8">
        <f>SUM(I303:I303)</f>
        <v>1</v>
      </c>
    </row>
    <row r="304" spans="2:17">
      <c r="B304" s="42"/>
      <c r="C304" s="41"/>
      <c r="D304" s="40"/>
      <c r="E304" s="39"/>
      <c r="F304" s="38"/>
      <c r="G304" s="37"/>
      <c r="H304" s="36"/>
      <c r="I304" s="35"/>
      <c r="J304" s="34"/>
      <c r="K304" s="34"/>
      <c r="L304" s="33"/>
      <c r="M304" s="32"/>
      <c r="N304" s="31"/>
      <c r="O304" s="30"/>
      <c r="P304" s="29"/>
      <c r="Q304" s="28"/>
    </row>
    <row r="305" spans="2:17">
      <c r="B305" s="42" t="s">
        <v>158</v>
      </c>
      <c r="C305" s="47">
        <v>8</v>
      </c>
      <c r="D305" s="40"/>
      <c r="E305" s="39"/>
      <c r="F305" s="46" t="s">
        <v>159</v>
      </c>
      <c r="G305" s="45">
        <f>H305*J305/1000</f>
        <v>6.3562800000000003E-2</v>
      </c>
      <c r="H305" s="4">
        <v>6.44</v>
      </c>
      <c r="I305" s="44">
        <v>1</v>
      </c>
      <c r="J305" s="34">
        <v>9.8699999999999992</v>
      </c>
      <c r="K305" s="34"/>
      <c r="L305" s="33" t="s">
        <v>6</v>
      </c>
      <c r="M305" s="43"/>
      <c r="N305" s="31" t="s">
        <v>5</v>
      </c>
      <c r="O305" s="10">
        <f>SUM(G305:G305)</f>
        <v>6.3562800000000003E-2</v>
      </c>
      <c r="P305" s="9">
        <f>SUM(H305:H305)</f>
        <v>6.44</v>
      </c>
      <c r="Q305" s="8">
        <f>SUM(I305:I305)</f>
        <v>1</v>
      </c>
    </row>
    <row r="306" spans="2:17">
      <c r="B306" s="42"/>
      <c r="C306" s="41"/>
      <c r="D306" s="40"/>
      <c r="E306" s="39"/>
      <c r="F306" s="38"/>
      <c r="G306" s="37"/>
      <c r="H306" s="36"/>
      <c r="I306" s="35"/>
      <c r="J306" s="34"/>
      <c r="K306" s="34"/>
      <c r="L306" s="33"/>
      <c r="M306" s="32"/>
      <c r="N306" s="31"/>
      <c r="O306" s="30"/>
      <c r="P306" s="29"/>
      <c r="Q306" s="28"/>
    </row>
    <row r="307" spans="2:17">
      <c r="B307" s="42" t="s">
        <v>160</v>
      </c>
      <c r="C307" s="47">
        <v>6</v>
      </c>
      <c r="D307" s="40"/>
      <c r="E307" s="39"/>
      <c r="F307" s="46" t="s">
        <v>159</v>
      </c>
      <c r="G307" s="45">
        <f>H307*J307/1000</f>
        <v>1.9636499999999998E-2</v>
      </c>
      <c r="H307" s="4">
        <v>2.85</v>
      </c>
      <c r="I307" s="44">
        <v>1</v>
      </c>
      <c r="J307" s="34">
        <v>6.89</v>
      </c>
      <c r="K307" s="34"/>
      <c r="L307" s="33" t="s">
        <v>6</v>
      </c>
      <c r="M307" s="43"/>
      <c r="N307" s="31" t="s">
        <v>5</v>
      </c>
      <c r="O307" s="10">
        <f>SUM(G307:G307)</f>
        <v>1.9636499999999998E-2</v>
      </c>
      <c r="P307" s="9">
        <f>SUM(H307:H307)</f>
        <v>2.85</v>
      </c>
      <c r="Q307" s="8">
        <f>SUM(I307:I307)</f>
        <v>1</v>
      </c>
    </row>
    <row r="308" spans="2:17">
      <c r="B308" s="42"/>
      <c r="C308" s="41"/>
      <c r="D308" s="40"/>
      <c r="E308" s="39"/>
      <c r="F308" s="38"/>
      <c r="G308" s="37"/>
      <c r="H308" s="36"/>
      <c r="I308" s="35"/>
      <c r="J308" s="34"/>
      <c r="K308" s="34"/>
      <c r="L308" s="33"/>
      <c r="M308" s="32"/>
      <c r="N308" s="31"/>
      <c r="O308" s="30"/>
      <c r="P308" s="29"/>
      <c r="Q308" s="28"/>
    </row>
    <row r="309" spans="2:17">
      <c r="B309" s="42" t="s">
        <v>161</v>
      </c>
      <c r="C309" s="47"/>
      <c r="D309" s="40"/>
      <c r="E309" s="39"/>
      <c r="F309" s="46" t="s">
        <v>118</v>
      </c>
      <c r="G309" s="45">
        <f>H309*J309/1000</f>
        <v>4.2639999999999997E-2</v>
      </c>
      <c r="H309" s="4">
        <v>4.0999999999999996</v>
      </c>
      <c r="I309" s="44">
        <v>1</v>
      </c>
      <c r="J309" s="34">
        <v>10.4</v>
      </c>
      <c r="K309" s="34"/>
      <c r="L309" s="33" t="s">
        <v>6</v>
      </c>
      <c r="M309" s="43"/>
      <c r="N309" s="31" t="s">
        <v>5</v>
      </c>
      <c r="O309" s="10">
        <f>SUM(G309:G309)</f>
        <v>4.2639999999999997E-2</v>
      </c>
      <c r="P309" s="9">
        <f>SUM(H309:H309)</f>
        <v>4.0999999999999996</v>
      </c>
      <c r="Q309" s="8">
        <f>SUM(I309:I309)</f>
        <v>1</v>
      </c>
    </row>
    <row r="310" spans="2:17">
      <c r="B310" s="42"/>
      <c r="C310" s="41"/>
      <c r="D310" s="40"/>
      <c r="E310" s="39"/>
      <c r="F310" s="38"/>
      <c r="G310" s="37"/>
      <c r="H310" s="36"/>
      <c r="I310" s="35"/>
      <c r="J310" s="34"/>
      <c r="K310" s="34"/>
      <c r="L310" s="33"/>
      <c r="M310" s="32"/>
      <c r="N310" s="31"/>
      <c r="O310" s="30"/>
      <c r="P310" s="29"/>
      <c r="Q310" s="28"/>
    </row>
    <row r="311" spans="2:17">
      <c r="B311" s="42" t="s">
        <v>162</v>
      </c>
      <c r="C311" s="47"/>
      <c r="D311" s="40"/>
      <c r="E311" s="39"/>
      <c r="F311" s="46" t="s">
        <v>121</v>
      </c>
      <c r="G311" s="45">
        <f>H311*J311/1000</f>
        <v>7.5184000000000015E-2</v>
      </c>
      <c r="H311" s="4">
        <v>2.54</v>
      </c>
      <c r="I311" s="44">
        <v>1</v>
      </c>
      <c r="J311" s="34">
        <v>29.6</v>
      </c>
      <c r="K311" s="34"/>
      <c r="L311" s="33" t="s">
        <v>6</v>
      </c>
      <c r="M311" s="43"/>
      <c r="N311" s="31" t="s">
        <v>5</v>
      </c>
      <c r="O311" s="10">
        <f>SUM(G311:G311)</f>
        <v>7.5184000000000015E-2</v>
      </c>
      <c r="P311" s="9">
        <f>SUM(H311:H311)</f>
        <v>2.54</v>
      </c>
      <c r="Q311" s="8">
        <f>SUM(I311:I311)</f>
        <v>1</v>
      </c>
    </row>
    <row r="312" spans="2:17">
      <c r="B312" s="42"/>
      <c r="C312" s="41"/>
      <c r="D312" s="40"/>
      <c r="E312" s="39"/>
      <c r="F312" s="38"/>
      <c r="G312" s="37"/>
      <c r="H312" s="36"/>
      <c r="I312" s="35"/>
      <c r="J312" s="34"/>
      <c r="K312" s="34"/>
      <c r="L312" s="33"/>
      <c r="M312" s="32"/>
      <c r="N312" s="31"/>
      <c r="O312" s="30"/>
      <c r="P312" s="29"/>
      <c r="Q312" s="28"/>
    </row>
    <row r="313" spans="2:17">
      <c r="B313" s="42"/>
      <c r="C313" s="47"/>
      <c r="D313" s="40"/>
      <c r="E313" s="39"/>
      <c r="F313" s="46"/>
      <c r="G313" s="45"/>
      <c r="H313" s="4"/>
      <c r="I313" s="44"/>
      <c r="J313" s="34"/>
      <c r="K313" s="34"/>
      <c r="L313" s="33"/>
      <c r="M313" s="43"/>
      <c r="N313" s="31"/>
      <c r="O313" s="30"/>
      <c r="P313" s="29"/>
      <c r="Q313" s="28"/>
    </row>
    <row r="314" spans="2:17">
      <c r="B314" s="42" t="s">
        <v>163</v>
      </c>
      <c r="C314" s="41">
        <v>5</v>
      </c>
      <c r="D314" s="40"/>
      <c r="E314" s="39"/>
      <c r="F314" s="46" t="s">
        <v>164</v>
      </c>
      <c r="G314" s="45">
        <f>H314*J314/1000</f>
        <v>0.17262719999999998</v>
      </c>
      <c r="H314" s="4">
        <v>11.84</v>
      </c>
      <c r="I314" s="44">
        <v>1</v>
      </c>
      <c r="J314" s="34">
        <v>14.58</v>
      </c>
      <c r="K314" s="34"/>
      <c r="L314" s="33" t="s">
        <v>6</v>
      </c>
      <c r="M314" s="50"/>
      <c r="N314" s="31" t="s">
        <v>5</v>
      </c>
      <c r="O314" s="10">
        <f>SUM(G314:G315)</f>
        <v>0.34525439999999996</v>
      </c>
      <c r="P314" s="9">
        <f>SUM(H314:H315)</f>
        <v>23.68</v>
      </c>
      <c r="Q314" s="8">
        <f>SUM(I314:I315)</f>
        <v>2</v>
      </c>
    </row>
    <row r="315" spans="2:17">
      <c r="B315" s="42" t="s">
        <v>163</v>
      </c>
      <c r="C315" s="41">
        <v>5</v>
      </c>
      <c r="D315" s="40"/>
      <c r="E315" s="39"/>
      <c r="F315" s="46" t="s">
        <v>165</v>
      </c>
      <c r="G315" s="45">
        <f>H315*J315/1000</f>
        <v>0.17262719999999998</v>
      </c>
      <c r="H315" s="4">
        <v>11.84</v>
      </c>
      <c r="I315" s="44">
        <v>1</v>
      </c>
      <c r="J315" s="34">
        <v>14.58</v>
      </c>
      <c r="K315" s="34"/>
      <c r="L315" s="33" t="s">
        <v>6</v>
      </c>
      <c r="M315" s="50"/>
      <c r="N315" s="31" t="s">
        <v>5</v>
      </c>
      <c r="O315" s="30"/>
      <c r="P315" s="29"/>
      <c r="Q315" s="28"/>
    </row>
    <row r="316" spans="2:17">
      <c r="B316" s="42"/>
      <c r="C316" s="41"/>
      <c r="D316" s="40"/>
      <c r="E316" s="39"/>
      <c r="F316" s="38"/>
      <c r="G316" s="37"/>
      <c r="H316" s="36"/>
      <c r="I316" s="35"/>
      <c r="J316" s="34"/>
      <c r="K316" s="34"/>
      <c r="L316" s="33"/>
      <c r="M316" s="32"/>
      <c r="N316" s="31"/>
      <c r="O316" s="30"/>
      <c r="P316" s="29"/>
      <c r="Q316" s="28"/>
    </row>
    <row r="317" spans="2:17">
      <c r="B317" s="42"/>
      <c r="C317" s="41"/>
      <c r="D317" s="40"/>
      <c r="E317" s="39"/>
      <c r="F317" s="38"/>
      <c r="G317" s="37"/>
      <c r="H317" s="36"/>
      <c r="I317" s="35"/>
      <c r="J317" s="34"/>
      <c r="K317" s="34"/>
      <c r="L317" s="33"/>
      <c r="M317" s="32"/>
      <c r="N317" s="31"/>
      <c r="O317" s="30"/>
      <c r="P317" s="29"/>
      <c r="Q317" s="28"/>
    </row>
    <row r="318" spans="2:17">
      <c r="B318" s="42"/>
      <c r="C318" s="41"/>
      <c r="D318" s="40"/>
      <c r="E318" s="39"/>
      <c r="F318" s="38"/>
      <c r="G318" s="37"/>
      <c r="H318" s="36"/>
      <c r="I318" s="35"/>
      <c r="J318" s="34"/>
      <c r="K318" s="34"/>
      <c r="L318" s="33"/>
      <c r="M318" s="32"/>
      <c r="N318" s="31"/>
      <c r="O318" s="30"/>
      <c r="P318" s="29"/>
      <c r="Q318" s="28"/>
    </row>
    <row r="319" spans="2:17">
      <c r="B319" s="27"/>
      <c r="C319" s="21"/>
      <c r="D319" s="20"/>
      <c r="E319" s="19"/>
      <c r="F319" s="18"/>
      <c r="G319" s="17"/>
      <c r="H319" s="16"/>
      <c r="I319" s="15"/>
      <c r="J319" s="64"/>
      <c r="K319" s="64"/>
      <c r="L319" s="63"/>
      <c r="M319" s="12"/>
      <c r="N319" s="11"/>
      <c r="O319" s="10"/>
      <c r="P319" s="9"/>
      <c r="Q319" s="8"/>
    </row>
    <row r="320" spans="2:17">
      <c r="B320" s="22"/>
      <c r="C320" s="21"/>
      <c r="D320" s="20"/>
      <c r="E320" s="19"/>
      <c r="F320" s="18"/>
      <c r="G320" s="17"/>
      <c r="H320" s="16"/>
      <c r="I320" s="15"/>
      <c r="J320" s="26"/>
      <c r="K320" s="26"/>
      <c r="L320" s="63"/>
      <c r="M320" s="12"/>
      <c r="N320" s="11"/>
      <c r="O320" s="10"/>
      <c r="P320" s="9"/>
      <c r="Q320" s="8"/>
    </row>
    <row r="321" spans="2:17">
      <c r="B321" s="22"/>
      <c r="C321" s="21"/>
      <c r="D321" s="20"/>
      <c r="E321" s="19"/>
      <c r="F321" s="18" t="s">
        <v>4</v>
      </c>
      <c r="G321" s="25">
        <f>SUM(G277:G318)</f>
        <v>2.2024638000000003</v>
      </c>
      <c r="H321" s="24">
        <f>SUM(H277:H318)</f>
        <v>166.65</v>
      </c>
      <c r="I321" s="23">
        <f>SUM(I277:I318)</f>
        <v>24</v>
      </c>
      <c r="J321" s="64"/>
      <c r="K321" s="64"/>
      <c r="L321" s="63"/>
      <c r="M321" s="12"/>
      <c r="N321" s="11"/>
      <c r="O321" s="10">
        <f>SUM(O277:O318)</f>
        <v>2.2024638000000003</v>
      </c>
      <c r="P321" s="9">
        <f>SUM(P277:P316)</f>
        <v>166.65</v>
      </c>
      <c r="Q321" s="8">
        <f>SUM(Q277:Q316)</f>
        <v>24</v>
      </c>
    </row>
    <row r="322" spans="2:17">
      <c r="B322" s="22"/>
      <c r="C322" s="21"/>
      <c r="D322" s="20"/>
      <c r="E322" s="19"/>
      <c r="F322" s="18"/>
      <c r="G322" s="17"/>
      <c r="H322" s="16"/>
      <c r="I322" s="15"/>
      <c r="J322" s="64"/>
      <c r="K322" s="64"/>
      <c r="L322" s="63"/>
      <c r="M322" s="12"/>
      <c r="N322" s="11"/>
      <c r="O322" s="10"/>
      <c r="P322" s="9"/>
      <c r="Q322" s="8"/>
    </row>
    <row r="323" spans="2:17">
      <c r="B323" s="65" t="s">
        <v>3</v>
      </c>
      <c r="C323" s="66"/>
      <c r="D323" s="66"/>
      <c r="E323" s="66"/>
      <c r="F323" s="67"/>
      <c r="G323" s="68">
        <f>G321-O321</f>
        <v>0</v>
      </c>
      <c r="H323" s="69"/>
      <c r="I323" s="69"/>
      <c r="J323" s="69"/>
      <c r="K323" s="69"/>
      <c r="L323" s="69"/>
      <c r="M323" s="69"/>
      <c r="N323" s="69"/>
      <c r="O323" s="70"/>
      <c r="P323" s="7"/>
      <c r="Q323" s="6"/>
    </row>
    <row r="324" spans="2:17">
      <c r="B324" s="65" t="s">
        <v>2</v>
      </c>
      <c r="C324" s="66"/>
      <c r="D324" s="66"/>
      <c r="E324" s="66"/>
      <c r="F324" s="67"/>
      <c r="G324" s="5"/>
      <c r="H324" s="71">
        <f>H321-P321</f>
        <v>0</v>
      </c>
      <c r="I324" s="72"/>
      <c r="J324" s="72"/>
      <c r="K324" s="72"/>
      <c r="L324" s="72"/>
      <c r="M324" s="72"/>
      <c r="N324" s="72"/>
      <c r="O324" s="72"/>
      <c r="P324" s="73"/>
      <c r="Q324" s="6"/>
    </row>
    <row r="325" spans="2:17">
      <c r="B325" s="65" t="s">
        <v>1</v>
      </c>
      <c r="C325" s="66"/>
      <c r="D325" s="66"/>
      <c r="E325" s="66"/>
      <c r="F325" s="67"/>
      <c r="G325" s="5"/>
      <c r="H325" s="4"/>
      <c r="I325" s="74">
        <f>I321-Q321</f>
        <v>0</v>
      </c>
      <c r="J325" s="75"/>
      <c r="K325" s="75"/>
      <c r="L325" s="75"/>
      <c r="M325" s="75"/>
      <c r="N325" s="75"/>
      <c r="O325" s="75"/>
      <c r="P325" s="75"/>
      <c r="Q325" s="76"/>
    </row>
    <row r="326" spans="2:17" ht="16.5" thickBot="1">
      <c r="B326" s="93" t="s">
        <v>0</v>
      </c>
      <c r="C326" s="94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5"/>
      <c r="O326" s="3"/>
      <c r="P326" s="2"/>
      <c r="Q326" s="1"/>
    </row>
  </sheetData>
  <mergeCells count="67">
    <mergeCell ref="B326:N326"/>
    <mergeCell ref="B323:F323"/>
    <mergeCell ref="G323:O323"/>
    <mergeCell ref="B324:F324"/>
    <mergeCell ref="H324:P324"/>
    <mergeCell ref="B325:F325"/>
    <mergeCell ref="I325:Q325"/>
    <mergeCell ref="B273:N273"/>
    <mergeCell ref="O273:O276"/>
    <mergeCell ref="P273:P276"/>
    <mergeCell ref="Q273:Q276"/>
    <mergeCell ref="B274:B275"/>
    <mergeCell ref="C274:N274"/>
    <mergeCell ref="C275:N275"/>
    <mergeCell ref="B2:N2"/>
    <mergeCell ref="O2:O5"/>
    <mergeCell ref="P2:P5"/>
    <mergeCell ref="Q2:Q5"/>
    <mergeCell ref="B3:B4"/>
    <mergeCell ref="C3:N3"/>
    <mergeCell ref="C4:N4"/>
    <mergeCell ref="B88:N88"/>
    <mergeCell ref="B85:F85"/>
    <mergeCell ref="G85:O85"/>
    <mergeCell ref="B86:F86"/>
    <mergeCell ref="H86:P86"/>
    <mergeCell ref="B87:F87"/>
    <mergeCell ref="I87:Q87"/>
    <mergeCell ref="B91:N91"/>
    <mergeCell ref="O91:O94"/>
    <mergeCell ref="P91:P94"/>
    <mergeCell ref="Q91:Q94"/>
    <mergeCell ref="B92:B93"/>
    <mergeCell ref="C92:N92"/>
    <mergeCell ref="C93:N93"/>
    <mergeCell ref="B123:F123"/>
    <mergeCell ref="G123:O123"/>
    <mergeCell ref="B124:F124"/>
    <mergeCell ref="H124:P124"/>
    <mergeCell ref="B125:F125"/>
    <mergeCell ref="I125:Q125"/>
    <mergeCell ref="B128:N128"/>
    <mergeCell ref="O128:O131"/>
    <mergeCell ref="P128:P131"/>
    <mergeCell ref="Q128:Q131"/>
    <mergeCell ref="B129:B130"/>
    <mergeCell ref="C129:N129"/>
    <mergeCell ref="C130:N130"/>
    <mergeCell ref="B168:F168"/>
    <mergeCell ref="G168:O168"/>
    <mergeCell ref="B169:F169"/>
    <mergeCell ref="H169:P169"/>
    <mergeCell ref="B170:F170"/>
    <mergeCell ref="I170:Q170"/>
    <mergeCell ref="B173:N173"/>
    <mergeCell ref="O173:O176"/>
    <mergeCell ref="P173:P176"/>
    <mergeCell ref="Q173:Q176"/>
    <mergeCell ref="B174:B175"/>
    <mergeCell ref="C174:N174"/>
    <mergeCell ref="C175:N175"/>
    <mergeCell ref="B268:F268"/>
    <mergeCell ref="G268:O268"/>
    <mergeCell ref="B269:F269"/>
    <mergeCell ref="H269:P269"/>
    <mergeCell ref="B270:F270"/>
    <mergeCell ref="I270:Q27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27.03.19.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</dc:creator>
  <cp:lastModifiedBy>nata</cp:lastModifiedBy>
  <dcterms:created xsi:type="dcterms:W3CDTF">2019-04-01T05:51:12Z</dcterms:created>
  <dcterms:modified xsi:type="dcterms:W3CDTF">2019-04-10T11:12:29Z</dcterms:modified>
</cp:coreProperties>
</file>