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uslanvasilev/Desktop/"/>
    </mc:Choice>
  </mc:AlternateContent>
  <xr:revisionPtr revIDLastSave="0" documentId="13_ncr:1_{1697A921-7FD3-BB42-A9BA-8981F32A1CF9}" xr6:coauthVersionLast="36" xr6:coauthVersionMax="36" xr10:uidLastSave="{00000000-0000-0000-0000-000000000000}"/>
  <bookViews>
    <workbookView xWindow="0" yWindow="0" windowWidth="40960" windowHeight="23040" xr2:uid="{00000000-000D-0000-FFFF-FFFF00000000}"/>
  </bookViews>
  <sheets>
    <sheet name="27.03.19." sheetId="1" r:id="rId1"/>
  </sheets>
  <calcPr calcId="181029"/>
</workbook>
</file>

<file path=xl/calcChain.xml><?xml version="1.0" encoding="utf-8"?>
<calcChain xmlns="http://schemas.openxmlformats.org/spreadsheetml/2006/main">
  <c r="G84" i="1" l="1"/>
  <c r="I288" i="1"/>
  <c r="H288" i="1"/>
  <c r="G282" i="1"/>
  <c r="Q281" i="1"/>
  <c r="P281" i="1"/>
  <c r="G281" i="1"/>
  <c r="Q279" i="1"/>
  <c r="P279" i="1"/>
  <c r="G279" i="1"/>
  <c r="O279" i="1" s="1"/>
  <c r="Q277" i="1"/>
  <c r="P277" i="1"/>
  <c r="G277" i="1"/>
  <c r="O277" i="1" s="1"/>
  <c r="Q275" i="1"/>
  <c r="P275" i="1"/>
  <c r="G275" i="1"/>
  <c r="O275" i="1" s="1"/>
  <c r="Q273" i="1"/>
  <c r="P273" i="1"/>
  <c r="G273" i="1"/>
  <c r="G271" i="1"/>
  <c r="G270" i="1"/>
  <c r="Q268" i="1"/>
  <c r="P268" i="1"/>
  <c r="G268" i="1"/>
  <c r="O268" i="1" s="1"/>
  <c r="G266" i="1"/>
  <c r="Q265" i="1"/>
  <c r="P265" i="1"/>
  <c r="G265" i="1"/>
  <c r="Q263" i="1"/>
  <c r="P263" i="1"/>
  <c r="G263" i="1"/>
  <c r="G261" i="1"/>
  <c r="Q259" i="1"/>
  <c r="P259" i="1"/>
  <c r="G259" i="1"/>
  <c r="I247" i="1"/>
  <c r="H247" i="1"/>
  <c r="G241" i="1"/>
  <c r="G240" i="1"/>
  <c r="G239" i="1"/>
  <c r="Q238" i="1"/>
  <c r="P238" i="1"/>
  <c r="G238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Q224" i="1"/>
  <c r="P224" i="1"/>
  <c r="G224" i="1"/>
  <c r="Q222" i="1"/>
  <c r="P222" i="1"/>
  <c r="G222" i="1"/>
  <c r="O222" i="1" s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Q184" i="1"/>
  <c r="P184" i="1"/>
  <c r="G184" i="1"/>
  <c r="G182" i="1"/>
  <c r="Q181" i="1"/>
  <c r="P181" i="1"/>
  <c r="G181" i="1"/>
  <c r="G179" i="1"/>
  <c r="Q178" i="1"/>
  <c r="P178" i="1"/>
  <c r="G178" i="1"/>
  <c r="G176" i="1"/>
  <c r="Q175" i="1"/>
  <c r="P175" i="1"/>
  <c r="G175" i="1"/>
  <c r="Q173" i="1"/>
  <c r="P173" i="1"/>
  <c r="G173" i="1"/>
  <c r="O173" i="1" s="1"/>
  <c r="Q171" i="1"/>
  <c r="P171" i="1"/>
  <c r="G171" i="1"/>
  <c r="O171" i="1" s="1"/>
  <c r="G169" i="1"/>
  <c r="Q168" i="1"/>
  <c r="P168" i="1"/>
  <c r="G168" i="1"/>
  <c r="Q166" i="1"/>
  <c r="P166" i="1"/>
  <c r="G166" i="1"/>
  <c r="O166" i="1" s="1"/>
  <c r="Q164" i="1"/>
  <c r="P164" i="1"/>
  <c r="G164" i="1"/>
  <c r="O164" i="1" s="1"/>
  <c r="Q162" i="1"/>
  <c r="P162" i="1"/>
  <c r="G162" i="1"/>
  <c r="O162" i="1" s="1"/>
  <c r="I150" i="1"/>
  <c r="H150" i="1"/>
  <c r="Q145" i="1"/>
  <c r="P145" i="1"/>
  <c r="G145" i="1"/>
  <c r="O145" i="1" s="1"/>
  <c r="Q143" i="1"/>
  <c r="P143" i="1"/>
  <c r="G143" i="1"/>
  <c r="O143" i="1" s="1"/>
  <c r="G141" i="1"/>
  <c r="Q140" i="1"/>
  <c r="P140" i="1"/>
  <c r="G140" i="1"/>
  <c r="Q138" i="1"/>
  <c r="P138" i="1"/>
  <c r="G138" i="1"/>
  <c r="O138" i="1" s="1"/>
  <c r="Q136" i="1"/>
  <c r="P136" i="1"/>
  <c r="G136" i="1"/>
  <c r="O136" i="1" s="1"/>
  <c r="G134" i="1"/>
  <c r="G133" i="1"/>
  <c r="Q132" i="1"/>
  <c r="P132" i="1"/>
  <c r="G132" i="1"/>
  <c r="G130" i="1"/>
  <c r="Q129" i="1"/>
  <c r="P129" i="1"/>
  <c r="G129" i="1"/>
  <c r="G127" i="1"/>
  <c r="G126" i="1"/>
  <c r="Q125" i="1"/>
  <c r="P125" i="1"/>
  <c r="G125" i="1"/>
  <c r="Q123" i="1"/>
  <c r="P123" i="1"/>
  <c r="G123" i="1"/>
  <c r="O123" i="1" s="1"/>
  <c r="Q121" i="1"/>
  <c r="P121" i="1"/>
  <c r="G121" i="1"/>
  <c r="O121" i="1" s="1"/>
  <c r="G119" i="1"/>
  <c r="G118" i="1"/>
  <c r="Q117" i="1"/>
  <c r="P117" i="1"/>
  <c r="G117" i="1"/>
  <c r="I105" i="1"/>
  <c r="H105" i="1"/>
  <c r="Q100" i="1"/>
  <c r="P100" i="1"/>
  <c r="G100" i="1"/>
  <c r="O100" i="1" s="1"/>
  <c r="Q98" i="1"/>
  <c r="P98" i="1"/>
  <c r="G98" i="1"/>
  <c r="O98" i="1" s="1"/>
  <c r="G96" i="1"/>
  <c r="G95" i="1"/>
  <c r="G94" i="1"/>
  <c r="Q93" i="1"/>
  <c r="P93" i="1"/>
  <c r="G93" i="1"/>
  <c r="G91" i="1"/>
  <c r="G90" i="1"/>
  <c r="G89" i="1"/>
  <c r="G88" i="1"/>
  <c r="G87" i="1"/>
  <c r="G86" i="1"/>
  <c r="G85" i="1"/>
  <c r="Q84" i="1"/>
  <c r="P84" i="1"/>
  <c r="G82" i="1"/>
  <c r="Q81" i="1"/>
  <c r="P81" i="1"/>
  <c r="G81" i="1"/>
  <c r="G7" i="1"/>
  <c r="O7" i="1" s="1"/>
  <c r="P7" i="1"/>
  <c r="Q7" i="1"/>
  <c r="G9" i="1"/>
  <c r="O9" i="1" s="1"/>
  <c r="P9" i="1"/>
  <c r="Q9" i="1"/>
  <c r="G11" i="1"/>
  <c r="O11" i="1" s="1"/>
  <c r="P11" i="1"/>
  <c r="Q11" i="1"/>
  <c r="G13" i="1"/>
  <c r="O13" i="1" s="1"/>
  <c r="P13" i="1"/>
  <c r="Q13" i="1"/>
  <c r="G15" i="1"/>
  <c r="O15" i="1" s="1"/>
  <c r="P15" i="1"/>
  <c r="Q15" i="1"/>
  <c r="G17" i="1"/>
  <c r="P17" i="1"/>
  <c r="Q17" i="1"/>
  <c r="G18" i="1"/>
  <c r="G19" i="1"/>
  <c r="G20" i="1"/>
  <c r="G22" i="1"/>
  <c r="O22" i="1" s="1"/>
  <c r="P22" i="1"/>
  <c r="Q22" i="1"/>
  <c r="G24" i="1"/>
  <c r="O24" i="1" s="1"/>
  <c r="P24" i="1"/>
  <c r="Q24" i="1"/>
  <c r="G26" i="1"/>
  <c r="P26" i="1"/>
  <c r="Q26" i="1"/>
  <c r="G27" i="1"/>
  <c r="G29" i="1"/>
  <c r="O29" i="1" s="1"/>
  <c r="P29" i="1"/>
  <c r="Q29" i="1"/>
  <c r="G31" i="1"/>
  <c r="O31" i="1" s="1"/>
  <c r="P31" i="1"/>
  <c r="Q31" i="1"/>
  <c r="G33" i="1"/>
  <c r="O33" i="1" s="1"/>
  <c r="P33" i="1"/>
  <c r="Q33" i="1"/>
  <c r="G35" i="1"/>
  <c r="O35" i="1" s="1"/>
  <c r="P35" i="1"/>
  <c r="Q35" i="1"/>
  <c r="G37" i="1"/>
  <c r="O37" i="1" s="1"/>
  <c r="P37" i="1"/>
  <c r="Q37" i="1"/>
  <c r="G39" i="1"/>
  <c r="O39" i="1" s="1"/>
  <c r="P39" i="1"/>
  <c r="Q39" i="1"/>
  <c r="G41" i="1"/>
  <c r="O41" i="1" s="1"/>
  <c r="P41" i="1"/>
  <c r="Q41" i="1"/>
  <c r="G43" i="1"/>
  <c r="O43" i="1" s="1"/>
  <c r="P43" i="1"/>
  <c r="Q43" i="1"/>
  <c r="G45" i="1"/>
  <c r="P45" i="1"/>
  <c r="Q45" i="1"/>
  <c r="G46" i="1"/>
  <c r="G47" i="1"/>
  <c r="G48" i="1"/>
  <c r="G51" i="1"/>
  <c r="O51" i="1" s="1"/>
  <c r="P51" i="1"/>
  <c r="Q51" i="1"/>
  <c r="G53" i="1"/>
  <c r="O53" i="1" s="1"/>
  <c r="P53" i="1"/>
  <c r="Q53" i="1"/>
  <c r="G55" i="1"/>
  <c r="O55" i="1" s="1"/>
  <c r="P55" i="1"/>
  <c r="Q55" i="1"/>
  <c r="G57" i="1"/>
  <c r="O57" i="1" s="1"/>
  <c r="P57" i="1"/>
  <c r="Q57" i="1"/>
  <c r="G59" i="1"/>
  <c r="O59" i="1" s="1"/>
  <c r="P59" i="1"/>
  <c r="Q59" i="1"/>
  <c r="G61" i="1"/>
  <c r="P61" i="1"/>
  <c r="Q61" i="1"/>
  <c r="G62" i="1"/>
  <c r="H68" i="1"/>
  <c r="I68" i="1"/>
  <c r="O273" i="1" l="1"/>
  <c r="P150" i="1"/>
  <c r="H153" i="1" s="1"/>
  <c r="O175" i="1"/>
  <c r="O26" i="1"/>
  <c r="O129" i="1"/>
  <c r="O168" i="1"/>
  <c r="O61" i="1"/>
  <c r="P68" i="1"/>
  <c r="H71" i="1" s="1"/>
  <c r="O125" i="1"/>
  <c r="O140" i="1"/>
  <c r="O132" i="1"/>
  <c r="P247" i="1"/>
  <c r="H250" i="1" s="1"/>
  <c r="Q288" i="1"/>
  <c r="O178" i="1"/>
  <c r="O181" i="1"/>
  <c r="O224" i="1"/>
  <c r="O265" i="1"/>
  <c r="O45" i="1"/>
  <c r="G288" i="1"/>
  <c r="O259" i="1"/>
  <c r="O281" i="1"/>
  <c r="O81" i="1"/>
  <c r="P105" i="1"/>
  <c r="H108" i="1" s="1"/>
  <c r="Q105" i="1"/>
  <c r="I109" i="1" s="1"/>
  <c r="O93" i="1"/>
  <c r="O117" i="1"/>
  <c r="Q247" i="1"/>
  <c r="I251" i="1" s="1"/>
  <c r="O238" i="1"/>
  <c r="O263" i="1"/>
  <c r="Q68" i="1"/>
  <c r="I72" i="1" s="1"/>
  <c r="O17" i="1"/>
  <c r="O84" i="1"/>
  <c r="Q150" i="1"/>
  <c r="I154" i="1" s="1"/>
  <c r="P288" i="1"/>
  <c r="H291" i="1" s="1"/>
  <c r="O184" i="1"/>
  <c r="I292" i="1"/>
  <c r="G247" i="1"/>
  <c r="G150" i="1"/>
  <c r="G105" i="1"/>
  <c r="G68" i="1"/>
  <c r="O247" i="1" l="1"/>
  <c r="G249" i="1" s="1"/>
  <c r="O150" i="1"/>
  <c r="G152" i="1" s="1"/>
  <c r="O68" i="1"/>
  <c r="G70" i="1" s="1"/>
  <c r="O105" i="1"/>
  <c r="G107" i="1" s="1"/>
  <c r="O288" i="1"/>
  <c r="G290" i="1" s="1"/>
</calcChain>
</file>

<file path=xl/sharedStrings.xml><?xml version="1.0" encoding="utf-8"?>
<sst xmlns="http://schemas.openxmlformats.org/spreadsheetml/2006/main" count="678" uniqueCount="151">
  <si>
    <t>Кладовщик ________________________ /Балыкова О.В./</t>
  </si>
  <si>
    <t>шт</t>
  </si>
  <si>
    <t>м</t>
  </si>
  <si>
    <t>тн</t>
  </si>
  <si>
    <t>итого</t>
  </si>
  <si>
    <t>4/2.</t>
  </si>
  <si>
    <t>т</t>
  </si>
  <si>
    <t>ржавый ,грязный (слой грязи)</t>
  </si>
  <si>
    <t>5/2.</t>
  </si>
  <si>
    <t xml:space="preserve">ржавый </t>
  </si>
  <si>
    <t>лист д.о.1500*1180</t>
  </si>
  <si>
    <t>лист д.о.1500*500</t>
  </si>
  <si>
    <t>лист д.о.1500*3150</t>
  </si>
  <si>
    <t>д.о.</t>
  </si>
  <si>
    <t>лист д.о.2850*2000</t>
  </si>
  <si>
    <t>окрашенный ,грязный (слой грязи)</t>
  </si>
  <si>
    <t>лист д.о.1500*2000</t>
  </si>
  <si>
    <t>лист д.о.470*2070</t>
  </si>
  <si>
    <t>лист д.о.440*3350</t>
  </si>
  <si>
    <t>д.о.,ржавый</t>
  </si>
  <si>
    <t>лист д.о.400*2140</t>
  </si>
  <si>
    <t>д.о.,ржавый, с песком</t>
  </si>
  <si>
    <t>лист д.о.1500*1700</t>
  </si>
  <si>
    <t>лист д.о.500*2140</t>
  </si>
  <si>
    <t>ржавый</t>
  </si>
  <si>
    <t>лист д.о. 1500*3000</t>
  </si>
  <si>
    <t>нужна зачистка торца 3,21 м</t>
  </si>
  <si>
    <t>3/1.</t>
  </si>
  <si>
    <t>рез неровный ,эл.св., изоляция с утеплителем металлическая, труба окрашена</t>
  </si>
  <si>
    <t>нужно 2 реза</t>
  </si>
  <si>
    <t>8/2.</t>
  </si>
  <si>
    <t>рез неровный,рваный,тело трубы с большой сквозной дырой ,д.о. 5,3 м, ржавчина снаружи и внутри трубы.</t>
  </si>
  <si>
    <t>б/ф,  в изоляции с утеплителем ,изоляция повреждена, труба окрашена ,ржавая снаружи и внутри.</t>
  </si>
  <si>
    <t>б/ф, ржавая снаружи и внутри.</t>
  </si>
  <si>
    <t>б/ф, б/у., в изоляции с утеплителем ,изоляция повреждена, труба окрашена ,ржавая внутри.</t>
  </si>
  <si>
    <t>нужен рез</t>
  </si>
  <si>
    <t>ф./пр.р., ржавая снаружи и внутри</t>
  </si>
  <si>
    <t>б/ф., ржавая снаружи и внутри</t>
  </si>
  <si>
    <t>б/ф..,эл.св.,ржавая</t>
  </si>
  <si>
    <t>ф./пр.р.,эл.св.,ржавая</t>
  </si>
  <si>
    <t>рез неровный,рваный,изоляция с утеплением ,труба ржавая, загнута с одного торца</t>
  </si>
  <si>
    <t>ф./пр.р.,  в изоляции с утеплителем , труба ржавая</t>
  </si>
  <si>
    <t>б./ф., ржавая снаружи и внутри</t>
  </si>
  <si>
    <t>ф., ржавая снаружи и внутри</t>
  </si>
  <si>
    <t>нужен один рез</t>
  </si>
  <si>
    <t>б/ф.,изоляция с утеплением ,труба окрашена , ржавчина внутри</t>
  </si>
  <si>
    <t>нужно два реза с торцов</t>
  </si>
  <si>
    <t>деталь металлоконструкции,с одного торца срез скошенный  и два отверстия ,со второго торца одно отверстие,деловой остаток 2,8 м ,ржавый ,грязный (слой глины)</t>
  </si>
  <si>
    <t>швеллер 12п</t>
  </si>
  <si>
    <t>взвесить ,указан вес балки и листа по теории</t>
  </si>
  <si>
    <t>м/к из балки 50ш1 с приваренными  4 пластинами по всей длине 10*150*450, по две с каждой стороны , окрашена</t>
  </si>
  <si>
    <t>м/к</t>
  </si>
  <si>
    <t>м/к из балки 45ш1 с приваренными  18 пластинами 8*400*140 по всей длине (по 9 с каждой стороны) , окрашена</t>
  </si>
  <si>
    <t>м/к из балки 35ш1 с приваренными  шестью пластинами 8*310*120 по всей длине (по три с каждой стороны) , окрашена</t>
  </si>
  <si>
    <t>яч.</t>
  </si>
  <si>
    <t>сертификат</t>
  </si>
  <si>
    <t>ф/т</t>
  </si>
  <si>
    <t>1п/м</t>
  </si>
  <si>
    <t>прим.</t>
  </si>
  <si>
    <t>сталь</t>
  </si>
  <si>
    <t>гост/ту</t>
  </si>
  <si>
    <t>стенка</t>
  </si>
  <si>
    <t>диаметр</t>
  </si>
  <si>
    <t>Акт № 345 приёма Товара на склад - Линейная 96г от 21.03.19.</t>
  </si>
  <si>
    <t>№ накладной</t>
  </si>
  <si>
    <t>Акт изменения по складу-Линейная № 345 от 27.03.19.</t>
  </si>
  <si>
    <t>Акт изменения по складу-Линейная № 350 от 08.04.19.</t>
  </si>
  <si>
    <t>Акт № 350 приёма Товара на склад - Линейная 96г от 03.19.</t>
  </si>
  <si>
    <t>ф./пр.р,ржавая,в изоляции ппу с утеплением ,изоляция помятя , повреждена</t>
  </si>
  <si>
    <t>3/2.</t>
  </si>
  <si>
    <t>ту1128</t>
  </si>
  <si>
    <t>ст.09г2с</t>
  </si>
  <si>
    <t>ф.,ту1128 ,ржавая,в изоляции ппу с утеплением ,изоляция помятя , повреждена</t>
  </si>
  <si>
    <t>ф., ржавая,изоляция оцинкованная с утеплением ,изоляция местами помята ,повреждна, труба под изоляцией окрашена</t>
  </si>
  <si>
    <t>ст.10</t>
  </si>
  <si>
    <t>ф.,эл.св, ржавая,изоляция ппу с утеплением ,изоляция местами помята ,повреждна, труба под изоляцией окрашена</t>
  </si>
  <si>
    <t>ф.,эл.св, ржавая,кривизна, изоляция ппу с утеплением ,изоляция местами помята ,повреждна, труба под изоляцией окрашена</t>
  </si>
  <si>
    <t>рез рваный с одного торца ,труба разорвана с другого торца, марк.325*8 ту 14-3р-1128 09г2с ,изоляция оцинкованная эп-ппу -450 с утеплением</t>
  </si>
  <si>
    <t>пр.р, эл.св. , в изоляции</t>
  </si>
  <si>
    <t>2/2.</t>
  </si>
  <si>
    <t>Акт изменения по складу-Линейная № 351 от 08.04.19.</t>
  </si>
  <si>
    <t>Акт № 351 приёма Товара на склад - Линейная 96г от 03.19.</t>
  </si>
  <si>
    <t>балка д.о.16б1</t>
  </si>
  <si>
    <t>д.о. , 1,5 м с торца искривление под углом 45 градусов, ржавая</t>
  </si>
  <si>
    <t>балка 16б1</t>
  </si>
  <si>
    <t xml:space="preserve"> 1,85 м с торца искривление под углом 45 градусов, ржавая</t>
  </si>
  <si>
    <t>балка д.о.18б2</t>
  </si>
  <si>
    <t>д.о. , 700 мм от торца дефформирована , надо отрезать, ржавая</t>
  </si>
  <si>
    <t>балка д.о.20б1</t>
  </si>
  <si>
    <t xml:space="preserve"> 2 м с торца искривление под углом 45 градусов,450мм помята полка и стенка ,надо отрезать, ржавая</t>
  </si>
  <si>
    <t>б/ф., ржавая</t>
  </si>
  <si>
    <t>б/ф., ржавая, 300 мм с торца вмятина , надо срезать</t>
  </si>
  <si>
    <t>швеллер д.о. 22п</t>
  </si>
  <si>
    <t>д.о , ржавый</t>
  </si>
  <si>
    <t>швеллер д.о. 22у</t>
  </si>
  <si>
    <t>швеллер 24п</t>
  </si>
  <si>
    <t>швеллер 24у</t>
  </si>
  <si>
    <t>швеллер д.о. 27у</t>
  </si>
  <si>
    <t>уголок д.о.63*63</t>
  </si>
  <si>
    <t>д.о. ржавый</t>
  </si>
  <si>
    <t>уголок д.о.100*100</t>
  </si>
  <si>
    <t>Акт изменения по складу-Линейная № 352 от 08.04.19.</t>
  </si>
  <si>
    <t>Акт № 352 приёма Товара на склад - Линейная 96г от 03.19.</t>
  </si>
  <si>
    <t>балка д.о.30(295*135)</t>
  </si>
  <si>
    <t>д.о. , искривление полки на расстоянии 4,7м с торца</t>
  </si>
  <si>
    <t>ф</t>
  </si>
  <si>
    <t>балка д.о.30б2</t>
  </si>
  <si>
    <t>д.о. , ржавая</t>
  </si>
  <si>
    <t>балка д.о.30к4</t>
  </si>
  <si>
    <t>д.о. , торцы помяты</t>
  </si>
  <si>
    <t>балка д.о. 35б2</t>
  </si>
  <si>
    <t>д.о. , обрезана полка 1,5 м с торца</t>
  </si>
  <si>
    <t>д.о. ,ржавая</t>
  </si>
  <si>
    <t>балка д.о.35ш1</t>
  </si>
  <si>
    <t>балка д.о.40б2</t>
  </si>
  <si>
    <t xml:space="preserve"> д.о ,ржавая</t>
  </si>
  <si>
    <t>балка д.о.40ш2</t>
  </si>
  <si>
    <t xml:space="preserve"> д.о , на расстоянии 2,7 м с торца балка дефформирована , имеются зарезы</t>
  </si>
  <si>
    <t xml:space="preserve"> д.о</t>
  </si>
  <si>
    <t>балка 45б1</t>
  </si>
  <si>
    <t>ржавая</t>
  </si>
  <si>
    <t>балка д.о.45б1</t>
  </si>
  <si>
    <t>д.о.,ржавая</t>
  </si>
  <si>
    <t>балка д.о. 55б1</t>
  </si>
  <si>
    <t>балка д.о. 12б2</t>
  </si>
  <si>
    <t xml:space="preserve">д.о </t>
  </si>
  <si>
    <t>д.о.,кривая</t>
  </si>
  <si>
    <t>д.о ,кривая</t>
  </si>
  <si>
    <t>д.о , дефформирована</t>
  </si>
  <si>
    <t>ф., в изоляции, ржавая</t>
  </si>
  <si>
    <t>ф., кривая ,ржавая</t>
  </si>
  <si>
    <t>ф., ржавая</t>
  </si>
  <si>
    <t>Акт изменения по складу-Линейная № 353 от 10.04.19.</t>
  </si>
  <si>
    <t>Акт № 353 приёма Товара на склад - Линейная 96г от 03.19.</t>
  </si>
  <si>
    <t>балка д.о.55б2</t>
  </si>
  <si>
    <t>швеллер гнутый д.о. 120*60*4</t>
  </si>
  <si>
    <t>швеллер д.о.гнутый 160*80*4</t>
  </si>
  <si>
    <t>брак,дефформация полок по всей длине,ржавый, окрашенный</t>
  </si>
  <si>
    <t>швеллер д.о.10п</t>
  </si>
  <si>
    <t>швеллер д.о.10у</t>
  </si>
  <si>
    <t>д.о ,ржавый</t>
  </si>
  <si>
    <t>швеллер д.о.14п</t>
  </si>
  <si>
    <t>швеллер д.о.16у</t>
  </si>
  <si>
    <t>д.о ,окрашенный ,ржавый</t>
  </si>
  <si>
    <t>уголок д.о.100*63</t>
  </si>
  <si>
    <t xml:space="preserve">д.о. </t>
  </si>
  <si>
    <t>балка д.о.12б2</t>
  </si>
  <si>
    <t>балка д.о.25б2</t>
  </si>
  <si>
    <t>труба пр.120*80</t>
  </si>
  <si>
    <t>ржавая, кривизна с торца на расстоянии 4,27 м под углом 30 градусов</t>
  </si>
  <si>
    <t>ржавая, кривизна с торца на расстоянии 4,2 м под углом 30 градусов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</si>
</sst>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4" fontId="4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3" fontId="5" fillId="0" borderId="12" xfId="0" applyNumberFormat="1" applyFont="1" applyFill="1" applyBorder="1"/>
    <xf numFmtId="4" fontId="5" fillId="0" borderId="9" xfId="0" applyNumberFormat="1" applyFont="1" applyFill="1" applyBorder="1"/>
    <xf numFmtId="164" fontId="4" fillId="0" borderId="10" xfId="0" applyNumberFormat="1" applyFont="1" applyFill="1" applyBorder="1"/>
    <xf numFmtId="0" fontId="5" fillId="0" borderId="7" xfId="0" applyFont="1" applyFill="1" applyBorder="1"/>
    <xf numFmtId="4" fontId="3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65" fontId="4" fillId="0" borderId="7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left"/>
    </xf>
    <xf numFmtId="3" fontId="5" fillId="0" borderId="13" xfId="0" applyNumberFormat="1" applyFont="1" applyFill="1" applyBorder="1"/>
    <xf numFmtId="4" fontId="5" fillId="0" borderId="0" xfId="0" applyNumberFormat="1" applyFont="1" applyFill="1" applyBorder="1"/>
    <xf numFmtId="164" fontId="4" fillId="0" borderId="0" xfId="0" applyNumberFormat="1" applyFont="1" applyFill="1" applyBorder="1"/>
    <xf numFmtId="0" fontId="5" fillId="0" borderId="9" xfId="0" applyFont="1" applyFill="1" applyBorder="1"/>
    <xf numFmtId="4" fontId="3" fillId="0" borderId="9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/>
    <xf numFmtId="0" fontId="4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165" fontId="4" fillId="0" borderId="9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left"/>
    </xf>
    <xf numFmtId="0" fontId="8" fillId="0" borderId="0" xfId="0" applyFont="1"/>
    <xf numFmtId="3" fontId="4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165" fontId="5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9" xfId="0" applyFont="1" applyBorder="1"/>
    <xf numFmtId="0" fontId="3" fillId="0" borderId="9" xfId="0" applyFont="1" applyFill="1" applyBorder="1"/>
    <xf numFmtId="0" fontId="4" fillId="0" borderId="9" xfId="0" applyFont="1" applyFill="1" applyBorder="1"/>
    <xf numFmtId="4" fontId="5" fillId="0" borderId="7" xfId="0" applyNumberFormat="1" applyFont="1" applyFill="1" applyBorder="1" applyAlignment="1"/>
    <xf numFmtId="4" fontId="4" fillId="0" borderId="7" xfId="0" applyNumberFormat="1" applyFont="1" applyFill="1" applyBorder="1" applyAlignment="1"/>
    <xf numFmtId="4" fontId="4" fillId="0" borderId="10" xfId="0" applyNumberFormat="1" applyFont="1" applyFill="1" applyBorder="1" applyAlignment="1"/>
    <xf numFmtId="3" fontId="5" fillId="0" borderId="9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9" fillId="0" borderId="9" xfId="0" applyFont="1" applyFill="1" applyBorder="1"/>
    <xf numFmtId="0" fontId="5" fillId="0" borderId="9" xfId="0" applyFont="1" applyFill="1" applyBorder="1" applyAlignment="1">
      <alignment horizontal="left"/>
    </xf>
    <xf numFmtId="165" fontId="5" fillId="0" borderId="9" xfId="0" applyNumberFormat="1" applyFont="1" applyFill="1" applyBorder="1"/>
    <xf numFmtId="3" fontId="5" fillId="0" borderId="14" xfId="0" applyNumberFormat="1" applyFont="1" applyFill="1" applyBorder="1"/>
    <xf numFmtId="0" fontId="4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4" fontId="5" fillId="0" borderId="21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left"/>
    </xf>
    <xf numFmtId="165" fontId="4" fillId="2" borderId="9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right"/>
    </xf>
    <xf numFmtId="4" fontId="4" fillId="2" borderId="9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2" borderId="9" xfId="0" applyFont="1" applyFill="1" applyBorder="1"/>
    <xf numFmtId="0" fontId="5" fillId="2" borderId="9" xfId="0" applyFont="1" applyFill="1" applyBorder="1"/>
    <xf numFmtId="164" fontId="4" fillId="2" borderId="10" xfId="0" applyNumberFormat="1" applyFont="1" applyFill="1" applyBorder="1"/>
    <xf numFmtId="4" fontId="5" fillId="2" borderId="9" xfId="0" applyNumberFormat="1" applyFont="1" applyFill="1" applyBorder="1"/>
    <xf numFmtId="3" fontId="5" fillId="2" borderId="12" xfId="0" applyNumberFormat="1" applyFont="1" applyFill="1" applyBorder="1"/>
    <xf numFmtId="0" fontId="0" fillId="2" borderId="0" xfId="0" applyFill="1"/>
    <xf numFmtId="165" fontId="5" fillId="2" borderId="9" xfId="0" applyNumberFormat="1" applyFont="1" applyFill="1" applyBorder="1" applyAlignment="1">
      <alignment horizontal="right"/>
    </xf>
    <xf numFmtId="0" fontId="8" fillId="2" borderId="0" xfId="0" applyFont="1" applyFill="1"/>
    <xf numFmtId="164" fontId="4" fillId="2" borderId="0" xfId="0" applyNumberFormat="1" applyFont="1" applyFill="1" applyBorder="1"/>
    <xf numFmtId="4" fontId="5" fillId="2" borderId="0" xfId="0" applyNumberFormat="1" applyFont="1" applyFill="1" applyBorder="1"/>
    <xf numFmtId="3" fontId="5" fillId="2" borderId="13" xfId="0" applyNumberFormat="1" applyFont="1" applyFill="1" applyBorder="1"/>
    <xf numFmtId="4" fontId="8" fillId="2" borderId="9" xfId="0" applyNumberFormat="1" applyFont="1" applyFill="1" applyBorder="1" applyAlignment="1"/>
    <xf numFmtId="164" fontId="7" fillId="2" borderId="9" xfId="0" applyNumberFormat="1" applyFont="1" applyFill="1" applyBorder="1" applyAlignment="1">
      <alignment horizontal="right"/>
    </xf>
    <xf numFmtId="4" fontId="6" fillId="2" borderId="9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left"/>
    </xf>
    <xf numFmtId="0" fontId="8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3"/>
  <sheetViews>
    <sheetView tabSelected="1" topLeftCell="B1" workbookViewId="0">
      <selection activeCell="A41" sqref="A41:XFD41"/>
    </sheetView>
  </sheetViews>
  <sheetFormatPr baseColWidth="10" defaultColWidth="8.83203125" defaultRowHeight="15" x14ac:dyDescent="0.2"/>
  <cols>
    <col min="2" max="2" width="20.5" customWidth="1"/>
    <col min="3" max="3" width="7.5" customWidth="1"/>
    <col min="4" max="4" width="5.6640625" customWidth="1"/>
    <col min="5" max="5" width="6.6640625" customWidth="1"/>
    <col min="6" max="6" width="98.83203125" customWidth="1"/>
  </cols>
  <sheetData>
    <row r="1" spans="2:18" ht="16" thickBot="1" x14ac:dyDescent="0.25"/>
    <row r="2" spans="2:18" x14ac:dyDescent="0.2">
      <c r="B2" s="80" t="s">
        <v>65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 t="s">
        <v>3</v>
      </c>
      <c r="P2" s="84" t="s">
        <v>2</v>
      </c>
      <c r="Q2" s="86" t="s">
        <v>1</v>
      </c>
    </row>
    <row r="3" spans="2:18" x14ac:dyDescent="0.2">
      <c r="B3" s="88" t="s">
        <v>64</v>
      </c>
      <c r="C3" s="90" t="s">
        <v>63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  <c r="O3" s="83"/>
      <c r="P3" s="85"/>
      <c r="Q3" s="87"/>
    </row>
    <row r="4" spans="2:18" x14ac:dyDescent="0.2">
      <c r="B4" s="89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  <c r="O4" s="83"/>
      <c r="P4" s="85"/>
      <c r="Q4" s="87"/>
    </row>
    <row r="5" spans="2:18" x14ac:dyDescent="0.2">
      <c r="B5" s="62" t="s">
        <v>62</v>
      </c>
      <c r="C5" s="61" t="s">
        <v>61</v>
      </c>
      <c r="D5" s="31" t="s">
        <v>60</v>
      </c>
      <c r="E5" s="60" t="s">
        <v>59</v>
      </c>
      <c r="F5" s="59" t="s">
        <v>58</v>
      </c>
      <c r="G5" s="58" t="s">
        <v>3</v>
      </c>
      <c r="H5" s="57" t="s">
        <v>2</v>
      </c>
      <c r="I5" s="56" t="s">
        <v>1</v>
      </c>
      <c r="J5" s="55" t="s">
        <v>57</v>
      </c>
      <c r="K5" s="54"/>
      <c r="L5" s="53" t="s">
        <v>56</v>
      </c>
      <c r="M5" s="52" t="s">
        <v>55</v>
      </c>
      <c r="N5" s="51" t="s">
        <v>54</v>
      </c>
      <c r="O5" s="83"/>
      <c r="P5" s="85"/>
      <c r="Q5" s="87"/>
    </row>
    <row r="6" spans="2:18" x14ac:dyDescent="0.2">
      <c r="B6" s="42"/>
      <c r="C6" s="41"/>
      <c r="D6" s="40"/>
      <c r="E6" s="39"/>
      <c r="F6" s="38"/>
      <c r="G6" s="37"/>
      <c r="H6" s="36"/>
      <c r="I6" s="35"/>
      <c r="J6" s="34"/>
      <c r="K6" s="34"/>
      <c r="L6" s="33"/>
      <c r="M6" s="32"/>
      <c r="N6" s="31"/>
      <c r="O6" s="30"/>
      <c r="P6" s="29"/>
      <c r="Q6" s="28"/>
    </row>
    <row r="7" spans="2:18" x14ac:dyDescent="0.2">
      <c r="B7" s="42" t="s">
        <v>51</v>
      </c>
      <c r="C7" s="41"/>
      <c r="D7" s="40"/>
      <c r="E7" s="39"/>
      <c r="F7" s="46" t="s">
        <v>53</v>
      </c>
      <c r="G7" s="45">
        <f>65.3*10.8/1000+0.0023*6/1000</f>
        <v>0.70525379999999993</v>
      </c>
      <c r="H7" s="4">
        <v>10.8</v>
      </c>
      <c r="I7" s="44">
        <v>1</v>
      </c>
      <c r="J7" s="34">
        <v>65.3</v>
      </c>
      <c r="K7" s="34"/>
      <c r="L7" s="33" t="s">
        <v>6</v>
      </c>
      <c r="M7" s="50"/>
      <c r="N7" s="31" t="s">
        <v>30</v>
      </c>
      <c r="O7" s="10">
        <f>SUM(G7:G7)</f>
        <v>0.70525379999999993</v>
      </c>
      <c r="P7" s="9">
        <f>SUM(H7:H7)</f>
        <v>10.8</v>
      </c>
      <c r="Q7" s="8">
        <f>SUM(I7:I7)</f>
        <v>1</v>
      </c>
      <c r="R7" t="s">
        <v>49</v>
      </c>
    </row>
    <row r="8" spans="2:18" x14ac:dyDescent="0.2">
      <c r="B8" s="42"/>
      <c r="C8" s="41"/>
      <c r="D8" s="40"/>
      <c r="E8" s="39"/>
      <c r="F8" s="38"/>
      <c r="G8" s="37"/>
      <c r="H8" s="36"/>
      <c r="I8" s="35"/>
      <c r="J8" s="34"/>
      <c r="K8" s="34"/>
      <c r="L8" s="33"/>
      <c r="M8" s="32"/>
      <c r="N8" s="31"/>
      <c r="O8" s="30"/>
      <c r="P8" s="29"/>
      <c r="Q8" s="28"/>
    </row>
    <row r="9" spans="2:18" x14ac:dyDescent="0.2">
      <c r="B9" s="42" t="s">
        <v>51</v>
      </c>
      <c r="C9" s="41"/>
      <c r="D9" s="40"/>
      <c r="E9" s="39"/>
      <c r="F9" s="46" t="s">
        <v>52</v>
      </c>
      <c r="G9" s="45">
        <f>123.5*11.46/1000+3.52*18/1000</f>
        <v>1.4786700000000002</v>
      </c>
      <c r="H9" s="4">
        <v>11.46</v>
      </c>
      <c r="I9" s="44">
        <v>1</v>
      </c>
      <c r="J9" s="34">
        <v>129.1</v>
      </c>
      <c r="K9" s="34"/>
      <c r="L9" s="33" t="s">
        <v>6</v>
      </c>
      <c r="M9" s="50"/>
      <c r="N9" s="31" t="s">
        <v>30</v>
      </c>
      <c r="O9" s="10">
        <f>SUM(G9:G9)</f>
        <v>1.4786700000000002</v>
      </c>
      <c r="P9" s="9">
        <f>SUM(H9:H9)</f>
        <v>11.46</v>
      </c>
      <c r="Q9" s="8">
        <f>SUM(I9:I9)</f>
        <v>1</v>
      </c>
      <c r="R9" t="s">
        <v>49</v>
      </c>
    </row>
    <row r="10" spans="2:18" x14ac:dyDescent="0.2">
      <c r="B10" s="42"/>
      <c r="C10" s="41"/>
      <c r="D10" s="40"/>
      <c r="E10" s="39"/>
      <c r="F10" s="38"/>
      <c r="G10" s="37"/>
      <c r="H10" s="36"/>
      <c r="I10" s="35"/>
      <c r="J10" s="34"/>
      <c r="K10" s="34"/>
      <c r="L10" s="33"/>
      <c r="M10" s="32"/>
      <c r="N10" s="31"/>
      <c r="O10" s="30"/>
      <c r="P10" s="29"/>
      <c r="Q10" s="28"/>
    </row>
    <row r="11" spans="2:18" x14ac:dyDescent="0.2">
      <c r="B11" s="42" t="s">
        <v>51</v>
      </c>
      <c r="C11" s="41"/>
      <c r="D11" s="40"/>
      <c r="E11" s="39"/>
      <c r="F11" s="46" t="s">
        <v>50</v>
      </c>
      <c r="G11" s="45">
        <f>114.2*11.83/1000+5.3*4/1000</f>
        <v>1.3721860000000001</v>
      </c>
      <c r="H11" s="4">
        <v>11.83</v>
      </c>
      <c r="I11" s="44">
        <v>1</v>
      </c>
      <c r="J11" s="34">
        <v>116</v>
      </c>
      <c r="K11" s="34"/>
      <c r="L11" s="33" t="s">
        <v>6</v>
      </c>
      <c r="M11" s="50"/>
      <c r="N11" s="31" t="s">
        <v>30</v>
      </c>
      <c r="O11" s="10">
        <f>SUM(G11:G11)</f>
        <v>1.3721860000000001</v>
      </c>
      <c r="P11" s="9">
        <f>SUM(H11:H11)</f>
        <v>11.83</v>
      </c>
      <c r="Q11" s="8">
        <f>SUM(I11:I11)</f>
        <v>1</v>
      </c>
      <c r="R11" t="s">
        <v>49</v>
      </c>
    </row>
    <row r="12" spans="2:18" x14ac:dyDescent="0.2">
      <c r="B12" s="42"/>
      <c r="C12" s="41"/>
      <c r="D12" s="40"/>
      <c r="E12" s="39"/>
      <c r="F12" s="38"/>
      <c r="G12" s="37"/>
      <c r="H12" s="36"/>
      <c r="I12" s="35"/>
      <c r="J12" s="34"/>
      <c r="K12" s="34"/>
      <c r="L12" s="33"/>
      <c r="M12" s="32"/>
      <c r="N12" s="31"/>
      <c r="O12" s="30"/>
      <c r="P12" s="29"/>
      <c r="Q12" s="28"/>
    </row>
    <row r="13" spans="2:18" x14ac:dyDescent="0.2">
      <c r="B13" s="42" t="s">
        <v>48</v>
      </c>
      <c r="C13" s="41"/>
      <c r="D13" s="40"/>
      <c r="E13" s="39"/>
      <c r="F13" s="46" t="s">
        <v>47</v>
      </c>
      <c r="G13" s="45">
        <f>H13*J13/1000</f>
        <v>2.9175999999999997E-2</v>
      </c>
      <c r="H13" s="4">
        <v>2.8</v>
      </c>
      <c r="I13" s="44">
        <v>1</v>
      </c>
      <c r="J13" s="34">
        <v>10.42</v>
      </c>
      <c r="K13" s="34"/>
      <c r="L13" s="33" t="s">
        <v>6</v>
      </c>
      <c r="M13" s="50"/>
      <c r="N13" s="31" t="s">
        <v>30</v>
      </c>
      <c r="O13" s="10">
        <f>SUM(G13:G13)</f>
        <v>2.9175999999999997E-2</v>
      </c>
      <c r="P13" s="9">
        <f>SUM(H13:H13)</f>
        <v>2.8</v>
      </c>
      <c r="Q13" s="8">
        <f>SUM(I13:I13)</f>
        <v>1</v>
      </c>
      <c r="R13" t="s">
        <v>46</v>
      </c>
    </row>
    <row r="14" spans="2:18" x14ac:dyDescent="0.2">
      <c r="B14" s="42"/>
      <c r="C14" s="41"/>
      <c r="D14" s="40"/>
      <c r="E14" s="39"/>
      <c r="F14" s="38"/>
      <c r="G14" s="45"/>
      <c r="H14" s="4"/>
      <c r="I14" s="44"/>
      <c r="J14" s="34"/>
      <c r="K14" s="34"/>
      <c r="L14" s="33"/>
      <c r="M14" s="32"/>
      <c r="N14" s="31"/>
      <c r="O14" s="30"/>
      <c r="P14" s="29"/>
      <c r="Q14" s="28"/>
    </row>
    <row r="15" spans="2:18" s="111" customFormat="1" x14ac:dyDescent="0.2">
      <c r="B15" s="96">
        <v>156</v>
      </c>
      <c r="C15" s="112">
        <v>11</v>
      </c>
      <c r="D15" s="98"/>
      <c r="E15" s="99"/>
      <c r="F15" s="100" t="s">
        <v>45</v>
      </c>
      <c r="G15" s="101">
        <f>H15*J15/1000</f>
        <v>0.18096399999999999</v>
      </c>
      <c r="H15" s="102">
        <v>4.5999999999999996</v>
      </c>
      <c r="I15" s="103">
        <v>1</v>
      </c>
      <c r="J15" s="104">
        <v>39.340000000000003</v>
      </c>
      <c r="K15" s="104"/>
      <c r="L15" s="105" t="s">
        <v>6</v>
      </c>
      <c r="M15" s="113"/>
      <c r="N15" s="107" t="s">
        <v>30</v>
      </c>
      <c r="O15" s="108">
        <f>SUM(G15:G15)</f>
        <v>0.18096399999999999</v>
      </c>
      <c r="P15" s="109">
        <f>SUM(H15:H15)</f>
        <v>4.5999999999999996</v>
      </c>
      <c r="Q15" s="110">
        <f>SUM(I15:I15)</f>
        <v>1</v>
      </c>
      <c r="R15" s="111" t="s">
        <v>44</v>
      </c>
    </row>
    <row r="16" spans="2:18" s="111" customFormat="1" x14ac:dyDescent="0.2">
      <c r="B16" s="96"/>
      <c r="C16" s="97"/>
      <c r="D16" s="98"/>
      <c r="E16" s="99"/>
      <c r="F16" s="117"/>
      <c r="G16" s="101"/>
      <c r="H16" s="102"/>
      <c r="I16" s="103"/>
      <c r="J16" s="104"/>
      <c r="K16" s="104"/>
      <c r="L16" s="105"/>
      <c r="M16" s="121"/>
      <c r="N16" s="107"/>
      <c r="O16" s="114"/>
      <c r="P16" s="115"/>
      <c r="Q16" s="116"/>
    </row>
    <row r="17" spans="2:18" s="111" customFormat="1" x14ac:dyDescent="0.2">
      <c r="B17" s="96">
        <v>159</v>
      </c>
      <c r="C17" s="97">
        <v>8</v>
      </c>
      <c r="D17" s="98"/>
      <c r="E17" s="99"/>
      <c r="F17" s="100" t="s">
        <v>43</v>
      </c>
      <c r="G17" s="101">
        <f>H17*J17/1000</f>
        <v>0.1188621</v>
      </c>
      <c r="H17" s="102">
        <v>3.99</v>
      </c>
      <c r="I17" s="103">
        <v>1</v>
      </c>
      <c r="J17" s="104">
        <v>29.79</v>
      </c>
      <c r="K17" s="104"/>
      <c r="L17" s="105" t="s">
        <v>6</v>
      </c>
      <c r="M17" s="106"/>
      <c r="N17" s="107" t="s">
        <v>30</v>
      </c>
      <c r="O17" s="108">
        <f>SUM(G17:G20)</f>
        <v>0.43821089999999996</v>
      </c>
      <c r="P17" s="109">
        <f>SUM(H17:H20)</f>
        <v>14.71</v>
      </c>
      <c r="Q17" s="110">
        <f>SUM(I17:I20)</f>
        <v>4</v>
      </c>
    </row>
    <row r="18" spans="2:18" s="111" customFormat="1" x14ac:dyDescent="0.2">
      <c r="B18" s="96">
        <v>159</v>
      </c>
      <c r="C18" s="97">
        <v>8</v>
      </c>
      <c r="D18" s="98"/>
      <c r="E18" s="99"/>
      <c r="F18" s="100" t="s">
        <v>43</v>
      </c>
      <c r="G18" s="101">
        <f>H18*J18/1000</f>
        <v>0.1188621</v>
      </c>
      <c r="H18" s="102">
        <v>3.99</v>
      </c>
      <c r="I18" s="103">
        <v>1</v>
      </c>
      <c r="J18" s="104">
        <v>29.79</v>
      </c>
      <c r="K18" s="104"/>
      <c r="L18" s="105" t="s">
        <v>6</v>
      </c>
      <c r="M18" s="106"/>
      <c r="N18" s="107" t="s">
        <v>30</v>
      </c>
      <c r="O18" s="114"/>
      <c r="P18" s="115"/>
      <c r="Q18" s="116"/>
    </row>
    <row r="19" spans="2:18" s="111" customFormat="1" x14ac:dyDescent="0.2">
      <c r="B19" s="96">
        <v>159</v>
      </c>
      <c r="C19" s="97">
        <v>8</v>
      </c>
      <c r="D19" s="98"/>
      <c r="E19" s="99"/>
      <c r="F19" s="100" t="s">
        <v>42</v>
      </c>
      <c r="G19" s="101">
        <f>H19*J19/1000</f>
        <v>0.10605239999999999</v>
      </c>
      <c r="H19" s="102">
        <v>3.56</v>
      </c>
      <c r="I19" s="103">
        <v>1</v>
      </c>
      <c r="J19" s="104">
        <v>29.79</v>
      </c>
      <c r="K19" s="104"/>
      <c r="L19" s="105" t="s">
        <v>6</v>
      </c>
      <c r="M19" s="106"/>
      <c r="N19" s="107" t="s">
        <v>30</v>
      </c>
      <c r="O19" s="114"/>
      <c r="P19" s="115"/>
      <c r="Q19" s="116"/>
    </row>
    <row r="20" spans="2:18" s="111" customFormat="1" x14ac:dyDescent="0.2">
      <c r="B20" s="96">
        <v>159</v>
      </c>
      <c r="C20" s="97">
        <v>8</v>
      </c>
      <c r="D20" s="98"/>
      <c r="E20" s="99"/>
      <c r="F20" s="100" t="s">
        <v>37</v>
      </c>
      <c r="G20" s="101">
        <f>H20*J20/1000</f>
        <v>9.4434299999999999E-2</v>
      </c>
      <c r="H20" s="102">
        <v>3.17</v>
      </c>
      <c r="I20" s="103">
        <v>1</v>
      </c>
      <c r="J20" s="104">
        <v>29.79</v>
      </c>
      <c r="K20" s="104"/>
      <c r="L20" s="105" t="s">
        <v>6</v>
      </c>
      <c r="M20" s="106"/>
      <c r="N20" s="107" t="s">
        <v>30</v>
      </c>
      <c r="O20" s="114"/>
      <c r="P20" s="115"/>
      <c r="Q20" s="116"/>
    </row>
    <row r="21" spans="2:18" x14ac:dyDescent="0.2">
      <c r="B21" s="42"/>
      <c r="C21" s="41"/>
      <c r="D21" s="40"/>
      <c r="E21" s="39"/>
      <c r="F21" s="38"/>
      <c r="G21" s="45"/>
      <c r="H21" s="4"/>
      <c r="I21" s="44"/>
      <c r="J21" s="34"/>
      <c r="K21" s="34"/>
      <c r="L21" s="33"/>
      <c r="M21" s="32"/>
      <c r="N21" s="31"/>
      <c r="O21" s="30"/>
      <c r="P21" s="29"/>
      <c r="Q21" s="28"/>
    </row>
    <row r="22" spans="2:18" s="111" customFormat="1" x14ac:dyDescent="0.2">
      <c r="B22" s="96">
        <v>219</v>
      </c>
      <c r="C22" s="112">
        <v>6</v>
      </c>
      <c r="D22" s="98"/>
      <c r="E22" s="99"/>
      <c r="F22" s="100" t="s">
        <v>41</v>
      </c>
      <c r="G22" s="101">
        <f>H22*J22/1000</f>
        <v>0.35838239999999993</v>
      </c>
      <c r="H22" s="102">
        <v>11.37</v>
      </c>
      <c r="I22" s="103">
        <v>1</v>
      </c>
      <c r="J22" s="104">
        <v>31.52</v>
      </c>
      <c r="K22" s="104"/>
      <c r="L22" s="105" t="s">
        <v>6</v>
      </c>
      <c r="M22" s="113"/>
      <c r="N22" s="107" t="s">
        <v>30</v>
      </c>
      <c r="O22" s="108">
        <f>SUM(G22:G22)</f>
        <v>0.35838239999999993</v>
      </c>
      <c r="P22" s="109">
        <f>SUM(H22:H22)</f>
        <v>11.37</v>
      </c>
      <c r="Q22" s="110">
        <f>SUM(I22:I22)</f>
        <v>1</v>
      </c>
    </row>
    <row r="23" spans="2:18" x14ac:dyDescent="0.2">
      <c r="B23" s="42"/>
      <c r="C23" s="41"/>
      <c r="D23" s="40"/>
      <c r="E23" s="39"/>
      <c r="F23" s="38"/>
      <c r="G23" s="45"/>
      <c r="H23" s="4"/>
      <c r="I23" s="44"/>
      <c r="J23" s="34"/>
      <c r="K23" s="34"/>
      <c r="L23" s="33"/>
      <c r="M23" s="32"/>
      <c r="N23" s="31"/>
      <c r="O23" s="30"/>
      <c r="P23" s="29"/>
      <c r="Q23" s="28"/>
    </row>
    <row r="24" spans="2:18" s="111" customFormat="1" x14ac:dyDescent="0.2">
      <c r="B24" s="96">
        <v>219</v>
      </c>
      <c r="C24" s="112">
        <v>14</v>
      </c>
      <c r="D24" s="98"/>
      <c r="E24" s="99"/>
      <c r="F24" s="100" t="s">
        <v>40</v>
      </c>
      <c r="G24" s="101">
        <f>H24*J24/1000</f>
        <v>0.58747400000000005</v>
      </c>
      <c r="H24" s="102">
        <v>8.3000000000000007</v>
      </c>
      <c r="I24" s="103">
        <v>1</v>
      </c>
      <c r="J24" s="104">
        <v>70.78</v>
      </c>
      <c r="K24" s="104"/>
      <c r="L24" s="105" t="s">
        <v>6</v>
      </c>
      <c r="M24" s="113"/>
      <c r="N24" s="107" t="s">
        <v>30</v>
      </c>
      <c r="O24" s="108">
        <f>SUM(G24:G24)</f>
        <v>0.58747400000000005</v>
      </c>
      <c r="P24" s="109">
        <f>SUM(H24:H24)</f>
        <v>8.3000000000000007</v>
      </c>
      <c r="Q24" s="110">
        <f>SUM(I24:I24)</f>
        <v>1</v>
      </c>
      <c r="R24" s="111" t="s">
        <v>29</v>
      </c>
    </row>
    <row r="25" spans="2:18" x14ac:dyDescent="0.2">
      <c r="B25" s="42"/>
      <c r="C25" s="41"/>
      <c r="D25" s="40"/>
      <c r="E25" s="39"/>
      <c r="F25" s="38"/>
      <c r="G25" s="45"/>
      <c r="H25" s="4"/>
      <c r="I25" s="44"/>
      <c r="J25" s="34"/>
      <c r="K25" s="34"/>
      <c r="L25" s="33"/>
      <c r="M25" s="32"/>
      <c r="N25" s="31"/>
      <c r="O25" s="30"/>
      <c r="P25" s="29"/>
      <c r="Q25" s="28"/>
    </row>
    <row r="26" spans="2:18" s="111" customFormat="1" x14ac:dyDescent="0.2">
      <c r="B26" s="96">
        <v>273</v>
      </c>
      <c r="C26" s="112">
        <v>6</v>
      </c>
      <c r="D26" s="98"/>
      <c r="E26" s="99"/>
      <c r="F26" s="100" t="s">
        <v>39</v>
      </c>
      <c r="G26" s="101">
        <f>H26*J26/1000</f>
        <v>0.24061589999999999</v>
      </c>
      <c r="H26" s="102">
        <v>6.09</v>
      </c>
      <c r="I26" s="103">
        <v>1</v>
      </c>
      <c r="J26" s="104">
        <v>39.51</v>
      </c>
      <c r="K26" s="104"/>
      <c r="L26" s="105" t="s">
        <v>6</v>
      </c>
      <c r="M26" s="113"/>
      <c r="N26" s="107" t="s">
        <v>30</v>
      </c>
      <c r="O26" s="108">
        <f>SUM(G26:G27)</f>
        <v>0.35519489999999998</v>
      </c>
      <c r="P26" s="109">
        <f>SUM(H26:H27)</f>
        <v>8.99</v>
      </c>
      <c r="Q26" s="110">
        <f>SUM(I26:I27)</f>
        <v>2</v>
      </c>
    </row>
    <row r="27" spans="2:18" s="111" customFormat="1" x14ac:dyDescent="0.2">
      <c r="B27" s="96">
        <v>273</v>
      </c>
      <c r="C27" s="112">
        <v>6</v>
      </c>
      <c r="D27" s="98"/>
      <c r="E27" s="99"/>
      <c r="F27" s="100" t="s">
        <v>38</v>
      </c>
      <c r="G27" s="101">
        <f>H27*J27/1000</f>
        <v>0.114579</v>
      </c>
      <c r="H27" s="102">
        <v>2.9</v>
      </c>
      <c r="I27" s="103">
        <v>1</v>
      </c>
      <c r="J27" s="104">
        <v>39.51</v>
      </c>
      <c r="K27" s="104"/>
      <c r="L27" s="105" t="s">
        <v>6</v>
      </c>
      <c r="M27" s="113"/>
      <c r="N27" s="107" t="s">
        <v>30</v>
      </c>
      <c r="O27" s="114"/>
      <c r="P27" s="115"/>
      <c r="Q27" s="116"/>
    </row>
    <row r="28" spans="2:18" s="111" customFormat="1" x14ac:dyDescent="0.2">
      <c r="B28" s="96"/>
      <c r="C28" s="97"/>
      <c r="D28" s="98"/>
      <c r="E28" s="99"/>
      <c r="F28" s="117"/>
      <c r="G28" s="101"/>
      <c r="H28" s="102"/>
      <c r="I28" s="103"/>
      <c r="J28" s="104"/>
      <c r="K28" s="104"/>
      <c r="L28" s="105"/>
      <c r="M28" s="121"/>
      <c r="N28" s="107"/>
      <c r="O28" s="114"/>
      <c r="P28" s="115"/>
      <c r="Q28" s="116"/>
    </row>
    <row r="29" spans="2:18" s="111" customFormat="1" x14ac:dyDescent="0.2">
      <c r="B29" s="96">
        <v>273</v>
      </c>
      <c r="C29" s="97">
        <v>7</v>
      </c>
      <c r="D29" s="98"/>
      <c r="E29" s="99"/>
      <c r="F29" s="100" t="s">
        <v>37</v>
      </c>
      <c r="G29" s="101">
        <f>H29*J29/1000</f>
        <v>0.20664000000000002</v>
      </c>
      <c r="H29" s="102">
        <v>4.5</v>
      </c>
      <c r="I29" s="103">
        <v>1</v>
      </c>
      <c r="J29" s="104">
        <v>45.92</v>
      </c>
      <c r="K29" s="104"/>
      <c r="L29" s="105" t="s">
        <v>6</v>
      </c>
      <c r="M29" s="106"/>
      <c r="N29" s="107" t="s">
        <v>30</v>
      </c>
      <c r="O29" s="108">
        <f>SUM(G29)</f>
        <v>0.20664000000000002</v>
      </c>
      <c r="P29" s="109">
        <f>SUM(H29)</f>
        <v>4.5</v>
      </c>
      <c r="Q29" s="110">
        <f>SUM(I29)</f>
        <v>1</v>
      </c>
    </row>
    <row r="30" spans="2:18" x14ac:dyDescent="0.2">
      <c r="B30" s="42"/>
      <c r="C30" s="41"/>
      <c r="D30" s="40"/>
      <c r="E30" s="39"/>
      <c r="F30" s="38"/>
      <c r="G30" s="45"/>
      <c r="H30" s="4"/>
      <c r="I30" s="44"/>
      <c r="J30" s="34"/>
      <c r="K30" s="34"/>
      <c r="L30" s="33"/>
      <c r="M30" s="32"/>
      <c r="N30" s="31"/>
      <c r="O30" s="30"/>
      <c r="P30" s="29"/>
      <c r="Q30" s="28"/>
    </row>
    <row r="31" spans="2:18" s="111" customFormat="1" x14ac:dyDescent="0.2">
      <c r="B31" s="96">
        <v>273</v>
      </c>
      <c r="C31" s="97">
        <v>8</v>
      </c>
      <c r="D31" s="98"/>
      <c r="E31" s="99"/>
      <c r="F31" s="100" t="s">
        <v>36</v>
      </c>
      <c r="G31" s="101">
        <f>H31*J31/1000</f>
        <v>0.13174559999999999</v>
      </c>
      <c r="H31" s="102">
        <v>2.52</v>
      </c>
      <c r="I31" s="103">
        <v>1</v>
      </c>
      <c r="J31" s="104">
        <v>52.28</v>
      </c>
      <c r="K31" s="104"/>
      <c r="L31" s="105" t="s">
        <v>6</v>
      </c>
      <c r="M31" s="106"/>
      <c r="N31" s="107" t="s">
        <v>30</v>
      </c>
      <c r="O31" s="108">
        <f>SUM(G31)</f>
        <v>0.13174559999999999</v>
      </c>
      <c r="P31" s="109">
        <f>SUM(H31)</f>
        <v>2.52</v>
      </c>
      <c r="Q31" s="110">
        <f>SUM(I31)</f>
        <v>1</v>
      </c>
      <c r="R31" s="111" t="s">
        <v>35</v>
      </c>
    </row>
    <row r="32" spans="2:18" x14ac:dyDescent="0.2">
      <c r="B32" s="42"/>
      <c r="C32" s="41"/>
      <c r="D32" s="40"/>
      <c r="E32" s="39"/>
      <c r="F32" s="46"/>
      <c r="G32" s="45"/>
      <c r="H32" s="4"/>
      <c r="I32" s="44"/>
      <c r="J32" s="34"/>
      <c r="K32" s="34"/>
      <c r="L32" s="33"/>
      <c r="M32" s="49"/>
      <c r="N32" s="31"/>
      <c r="O32" s="10"/>
      <c r="P32" s="9"/>
      <c r="Q32" s="8"/>
    </row>
    <row r="33" spans="2:18" s="111" customFormat="1" x14ac:dyDescent="0.2">
      <c r="B33" s="96">
        <v>325</v>
      </c>
      <c r="C33" s="112">
        <v>8</v>
      </c>
      <c r="D33" s="98"/>
      <c r="E33" s="99"/>
      <c r="F33" s="100" t="s">
        <v>34</v>
      </c>
      <c r="G33" s="101">
        <f>H33*J33/1000</f>
        <v>0.15947699999999998</v>
      </c>
      <c r="H33" s="102">
        <v>2.5499999999999998</v>
      </c>
      <c r="I33" s="103">
        <v>1</v>
      </c>
      <c r="J33" s="104">
        <v>62.54</v>
      </c>
      <c r="K33" s="104"/>
      <c r="L33" s="105" t="s">
        <v>6</v>
      </c>
      <c r="M33" s="113"/>
      <c r="N33" s="107" t="s">
        <v>30</v>
      </c>
      <c r="O33" s="108">
        <f>SUM(G33:G33)</f>
        <v>0.15947699999999998</v>
      </c>
      <c r="P33" s="109">
        <f>SUM(H33:H33)</f>
        <v>2.5499999999999998</v>
      </c>
      <c r="Q33" s="110">
        <f>SUM(I33:I33)</f>
        <v>1</v>
      </c>
    </row>
    <row r="34" spans="2:18" x14ac:dyDescent="0.2">
      <c r="B34" s="42"/>
      <c r="C34" s="41"/>
      <c r="D34" s="40"/>
      <c r="E34" s="39"/>
      <c r="F34" s="38"/>
      <c r="G34" s="45"/>
      <c r="H34" s="4"/>
      <c r="I34" s="44"/>
      <c r="J34" s="34"/>
      <c r="K34" s="34"/>
      <c r="L34" s="33"/>
      <c r="M34" s="32"/>
      <c r="N34" s="31"/>
      <c r="O34" s="30"/>
      <c r="P34" s="29"/>
      <c r="Q34" s="28"/>
    </row>
    <row r="35" spans="2:18" s="111" customFormat="1" x14ac:dyDescent="0.2">
      <c r="B35" s="96">
        <v>325</v>
      </c>
      <c r="C35" s="112">
        <v>8</v>
      </c>
      <c r="D35" s="98"/>
      <c r="E35" s="99"/>
      <c r="F35" s="100" t="s">
        <v>33</v>
      </c>
      <c r="G35" s="101">
        <f>H35*J35/1000</f>
        <v>0.20200419999999999</v>
      </c>
      <c r="H35" s="102">
        <v>3.23</v>
      </c>
      <c r="I35" s="103">
        <v>1</v>
      </c>
      <c r="J35" s="104">
        <v>62.54</v>
      </c>
      <c r="K35" s="104"/>
      <c r="L35" s="105" t="s">
        <v>6</v>
      </c>
      <c r="M35" s="113"/>
      <c r="N35" s="107" t="s">
        <v>30</v>
      </c>
      <c r="O35" s="108">
        <f>SUM(G35:G35)</f>
        <v>0.20200419999999999</v>
      </c>
      <c r="P35" s="109">
        <f>SUM(H35:H35)</f>
        <v>3.23</v>
      </c>
      <c r="Q35" s="110">
        <f>SUM(I35:I35)</f>
        <v>1</v>
      </c>
    </row>
    <row r="36" spans="2:18" x14ac:dyDescent="0.2">
      <c r="B36" s="42"/>
      <c r="C36" s="41"/>
      <c r="D36" s="40"/>
      <c r="E36" s="39"/>
      <c r="F36" s="38"/>
      <c r="G36" s="45"/>
      <c r="H36" s="4"/>
      <c r="I36" s="44"/>
      <c r="J36" s="34"/>
      <c r="K36" s="34"/>
      <c r="L36" s="33"/>
      <c r="M36" s="32"/>
      <c r="N36" s="31"/>
      <c r="O36" s="30"/>
      <c r="P36" s="29"/>
      <c r="Q36" s="28"/>
    </row>
    <row r="37" spans="2:18" s="111" customFormat="1" x14ac:dyDescent="0.2">
      <c r="B37" s="96">
        <v>325</v>
      </c>
      <c r="C37" s="112">
        <v>9</v>
      </c>
      <c r="D37" s="98"/>
      <c r="E37" s="99"/>
      <c r="F37" s="100" t="s">
        <v>32</v>
      </c>
      <c r="G37" s="101">
        <f>H37*J37/1000</f>
        <v>0.25951800000000003</v>
      </c>
      <c r="H37" s="102">
        <v>3.7</v>
      </c>
      <c r="I37" s="103">
        <v>1</v>
      </c>
      <c r="J37" s="104">
        <v>70.14</v>
      </c>
      <c r="K37" s="104"/>
      <c r="L37" s="105" t="s">
        <v>6</v>
      </c>
      <c r="M37" s="113"/>
      <c r="N37" s="107" t="s">
        <v>30</v>
      </c>
      <c r="O37" s="108">
        <f>SUM(G37:G37)</f>
        <v>0.25951800000000003</v>
      </c>
      <c r="P37" s="109">
        <f>SUM(H37:H37)</f>
        <v>3.7</v>
      </c>
      <c r="Q37" s="110">
        <f>SUM(I37:I37)</f>
        <v>1</v>
      </c>
    </row>
    <row r="38" spans="2:18" x14ac:dyDescent="0.2">
      <c r="B38" s="42"/>
      <c r="C38" s="41"/>
      <c r="D38" s="40"/>
      <c r="E38" s="39"/>
      <c r="F38" s="38"/>
      <c r="G38" s="45"/>
      <c r="H38" s="4"/>
      <c r="I38" s="44"/>
      <c r="J38" s="34"/>
      <c r="K38" s="34"/>
      <c r="L38" s="33"/>
      <c r="M38" s="32"/>
      <c r="N38" s="31"/>
      <c r="O38" s="30"/>
      <c r="P38" s="29"/>
      <c r="Q38" s="28"/>
    </row>
    <row r="39" spans="2:18" x14ac:dyDescent="0.2">
      <c r="B39" s="42">
        <v>325</v>
      </c>
      <c r="C39" s="47">
        <v>10</v>
      </c>
      <c r="D39" s="40"/>
      <c r="E39" s="39"/>
      <c r="F39" s="46" t="s">
        <v>31</v>
      </c>
      <c r="G39" s="45">
        <f>H39*J39/1000</f>
        <v>0.41170400000000001</v>
      </c>
      <c r="H39" s="4">
        <v>5.3</v>
      </c>
      <c r="I39" s="44">
        <v>1</v>
      </c>
      <c r="J39" s="34">
        <v>77.680000000000007</v>
      </c>
      <c r="K39" s="34"/>
      <c r="L39" s="33" t="s">
        <v>6</v>
      </c>
      <c r="M39" s="43"/>
      <c r="N39" s="31" t="s">
        <v>30</v>
      </c>
      <c r="O39" s="10">
        <f>SUM(G39:G39)</f>
        <v>0.41170400000000001</v>
      </c>
      <c r="P39" s="9">
        <f>SUM(H39:H39)</f>
        <v>5.3</v>
      </c>
      <c r="Q39" s="8">
        <f>SUM(I39:I39)</f>
        <v>1</v>
      </c>
      <c r="R39" t="s">
        <v>29</v>
      </c>
    </row>
    <row r="40" spans="2:18" x14ac:dyDescent="0.2">
      <c r="B40" s="42"/>
      <c r="C40" s="41"/>
      <c r="D40" s="40"/>
      <c r="E40" s="39"/>
      <c r="F40" s="38"/>
      <c r="G40" s="48"/>
      <c r="H40" s="36"/>
      <c r="I40" s="35"/>
      <c r="J40" s="34"/>
      <c r="K40" s="34"/>
      <c r="L40" s="33"/>
      <c r="M40" s="32"/>
      <c r="N40" s="31"/>
      <c r="O40" s="30"/>
      <c r="P40" s="29"/>
      <c r="Q40" s="28"/>
    </row>
    <row r="41" spans="2:18" s="111" customFormat="1" x14ac:dyDescent="0.2">
      <c r="B41" s="96">
        <v>1020</v>
      </c>
      <c r="C41" s="97">
        <v>20</v>
      </c>
      <c r="D41" s="98"/>
      <c r="E41" s="99"/>
      <c r="F41" s="117" t="s">
        <v>28</v>
      </c>
      <c r="G41" s="101">
        <f>H41*J41/1000</f>
        <v>1.3316400000000002</v>
      </c>
      <c r="H41" s="119">
        <v>2.7</v>
      </c>
      <c r="I41" s="120">
        <v>1</v>
      </c>
      <c r="J41" s="104">
        <v>493.2</v>
      </c>
      <c r="K41" s="104"/>
      <c r="L41" s="105" t="s">
        <v>6</v>
      </c>
      <c r="M41" s="121"/>
      <c r="N41" s="107" t="s">
        <v>27</v>
      </c>
      <c r="O41" s="108">
        <f>SUM(G41:G41)</f>
        <v>1.3316400000000002</v>
      </c>
      <c r="P41" s="109">
        <f>SUM(H41:H41)</f>
        <v>2.7</v>
      </c>
      <c r="Q41" s="110">
        <f>SUM(I41:I41)</f>
        <v>1</v>
      </c>
      <c r="R41" s="111" t="s">
        <v>26</v>
      </c>
    </row>
    <row r="42" spans="2:18" x14ac:dyDescent="0.2">
      <c r="B42" s="42"/>
      <c r="C42" s="41"/>
      <c r="D42" s="40"/>
      <c r="E42" s="39"/>
      <c r="F42" s="38"/>
      <c r="G42" s="48"/>
      <c r="H42" s="36"/>
      <c r="I42" s="35"/>
      <c r="J42" s="34"/>
      <c r="K42" s="34"/>
      <c r="L42" s="33"/>
      <c r="M42" s="32"/>
      <c r="N42" s="31"/>
      <c r="O42" s="30"/>
      <c r="P42" s="29"/>
      <c r="Q42" s="28"/>
    </row>
    <row r="43" spans="2:18" x14ac:dyDescent="0.2">
      <c r="B43" s="42" t="s">
        <v>25</v>
      </c>
      <c r="C43" s="47">
        <v>5</v>
      </c>
      <c r="D43" s="40"/>
      <c r="E43" s="39"/>
      <c r="F43" s="46" t="s">
        <v>24</v>
      </c>
      <c r="G43" s="45">
        <f>5*1500*3000*0.00000785/1000</f>
        <v>0.176625</v>
      </c>
      <c r="H43" s="4"/>
      <c r="I43" s="44">
        <v>1</v>
      </c>
      <c r="J43" s="34"/>
      <c r="K43" s="34"/>
      <c r="L43" s="33" t="s">
        <v>6</v>
      </c>
      <c r="M43" s="43"/>
      <c r="N43" s="31" t="s">
        <v>8</v>
      </c>
      <c r="O43" s="10">
        <f>SUM(G43:G43)</f>
        <v>0.176625</v>
      </c>
      <c r="P43" s="9">
        <f>SUM(H43:H43)</f>
        <v>0</v>
      </c>
      <c r="Q43" s="8">
        <f>SUM(I43:I43)</f>
        <v>1</v>
      </c>
    </row>
    <row r="44" spans="2:18" x14ac:dyDescent="0.2">
      <c r="B44" s="42"/>
      <c r="C44" s="41"/>
      <c r="D44" s="40"/>
      <c r="E44" s="39"/>
      <c r="F44" s="38"/>
      <c r="G44" s="45"/>
      <c r="H44" s="4"/>
      <c r="I44" s="44"/>
      <c r="J44" s="34"/>
      <c r="K44" s="34"/>
      <c r="L44" s="33"/>
      <c r="M44" s="32"/>
      <c r="N44" s="31"/>
      <c r="O44" s="30"/>
      <c r="P44" s="29"/>
      <c r="Q44" s="28"/>
    </row>
    <row r="45" spans="2:18" x14ac:dyDescent="0.2">
      <c r="B45" s="42" t="s">
        <v>23</v>
      </c>
      <c r="C45" s="47">
        <v>6</v>
      </c>
      <c r="D45" s="40"/>
      <c r="E45" s="39"/>
      <c r="F45" s="46" t="s">
        <v>19</v>
      </c>
      <c r="G45" s="45">
        <f>6*500*2140*0.00000785/1000</f>
        <v>5.0396999999999997E-2</v>
      </c>
      <c r="H45" s="4"/>
      <c r="I45" s="44">
        <v>1</v>
      </c>
      <c r="J45" s="34"/>
      <c r="K45" s="34"/>
      <c r="L45" s="33" t="s">
        <v>6</v>
      </c>
      <c r="M45" s="43"/>
      <c r="N45" s="31" t="s">
        <v>5</v>
      </c>
      <c r="O45" s="10">
        <f>SUM(G45:G48)</f>
        <v>0.33092459999999996</v>
      </c>
      <c r="P45" s="9">
        <f>SUM(H45:H48)</f>
        <v>0</v>
      </c>
      <c r="Q45" s="8">
        <f>SUM(I45:I48)</f>
        <v>4</v>
      </c>
    </row>
    <row r="46" spans="2:18" x14ac:dyDescent="0.2">
      <c r="B46" s="42" t="s">
        <v>22</v>
      </c>
      <c r="C46" s="47">
        <v>6</v>
      </c>
      <c r="D46" s="40"/>
      <c r="E46" s="39"/>
      <c r="F46" s="46" t="s">
        <v>21</v>
      </c>
      <c r="G46" s="45">
        <f>6*1500*1700*0.00000785/1000</f>
        <v>0.12010499999999999</v>
      </c>
      <c r="H46" s="4"/>
      <c r="I46" s="44">
        <v>1</v>
      </c>
      <c r="J46" s="34"/>
      <c r="K46" s="34"/>
      <c r="L46" s="33" t="s">
        <v>6</v>
      </c>
      <c r="M46" s="43"/>
      <c r="N46" s="31" t="s">
        <v>8</v>
      </c>
      <c r="O46" s="30"/>
      <c r="P46" s="29"/>
      <c r="Q46" s="28"/>
    </row>
    <row r="47" spans="2:18" x14ac:dyDescent="0.2">
      <c r="B47" s="42" t="s">
        <v>22</v>
      </c>
      <c r="C47" s="47">
        <v>6</v>
      </c>
      <c r="D47" s="40"/>
      <c r="E47" s="39"/>
      <c r="F47" s="46" t="s">
        <v>21</v>
      </c>
      <c r="G47" s="45">
        <f>6*1500*1700*0.00000785/1000</f>
        <v>0.12010499999999999</v>
      </c>
      <c r="H47" s="4"/>
      <c r="I47" s="44">
        <v>1</v>
      </c>
      <c r="J47" s="34"/>
      <c r="K47" s="34"/>
      <c r="L47" s="33" t="s">
        <v>6</v>
      </c>
      <c r="M47" s="43"/>
      <c r="N47" s="31" t="s">
        <v>8</v>
      </c>
      <c r="O47" s="30"/>
      <c r="P47" s="29"/>
      <c r="Q47" s="28"/>
    </row>
    <row r="48" spans="2:18" x14ac:dyDescent="0.2">
      <c r="B48" s="42" t="s">
        <v>20</v>
      </c>
      <c r="C48" s="47">
        <v>6</v>
      </c>
      <c r="D48" s="40"/>
      <c r="E48" s="39"/>
      <c r="F48" s="46" t="s">
        <v>19</v>
      </c>
      <c r="G48" s="45">
        <f>6*400*2140*0.00000785/1000</f>
        <v>4.0317600000000002E-2</v>
      </c>
      <c r="H48" s="4"/>
      <c r="I48" s="44">
        <v>1</v>
      </c>
      <c r="J48" s="34"/>
      <c r="K48" s="34"/>
      <c r="L48" s="33" t="s">
        <v>6</v>
      </c>
      <c r="M48" s="43"/>
      <c r="N48" s="31" t="s">
        <v>5</v>
      </c>
      <c r="O48" s="30"/>
      <c r="P48" s="29"/>
      <c r="Q48" s="28"/>
    </row>
    <row r="49" spans="2:17" x14ac:dyDescent="0.2">
      <c r="B49" s="42"/>
      <c r="C49" s="41"/>
      <c r="D49" s="40"/>
      <c r="E49" s="39"/>
      <c r="F49" s="38"/>
      <c r="G49" s="48"/>
      <c r="H49" s="36"/>
      <c r="I49" s="35"/>
      <c r="J49" s="34"/>
      <c r="K49" s="34"/>
      <c r="L49" s="33"/>
      <c r="M49" s="32"/>
      <c r="N49" s="31"/>
      <c r="O49" s="30"/>
      <c r="P49" s="29"/>
      <c r="Q49" s="28"/>
    </row>
    <row r="50" spans="2:17" x14ac:dyDescent="0.2">
      <c r="B50" s="42"/>
      <c r="C50" s="41"/>
      <c r="D50" s="40"/>
      <c r="E50" s="39"/>
      <c r="F50" s="38"/>
      <c r="G50" s="48"/>
      <c r="H50" s="36"/>
      <c r="I50" s="35"/>
      <c r="J50" s="34"/>
      <c r="K50" s="34"/>
      <c r="L50" s="33"/>
      <c r="M50" s="32"/>
      <c r="N50" s="31"/>
      <c r="O50" s="30"/>
      <c r="P50" s="29"/>
      <c r="Q50" s="28"/>
    </row>
    <row r="51" spans="2:17" x14ac:dyDescent="0.2">
      <c r="B51" s="42" t="s">
        <v>18</v>
      </c>
      <c r="C51" s="47">
        <v>8</v>
      </c>
      <c r="D51" s="40"/>
      <c r="E51" s="39"/>
      <c r="F51" s="46" t="s">
        <v>9</v>
      </c>
      <c r="G51" s="45">
        <f>8*440*3350*0.00000785/1000</f>
        <v>9.2567200000000002E-2</v>
      </c>
      <c r="H51" s="4"/>
      <c r="I51" s="44">
        <v>1</v>
      </c>
      <c r="J51" s="34"/>
      <c r="K51" s="34"/>
      <c r="L51" s="33" t="s">
        <v>6</v>
      </c>
      <c r="M51" s="43"/>
      <c r="N51" s="31" t="s">
        <v>5</v>
      </c>
      <c r="O51" s="10">
        <f>SUM(G51:G51)</f>
        <v>9.2567200000000002E-2</v>
      </c>
      <c r="P51" s="9">
        <f>SUM(H51:H51)</f>
        <v>0</v>
      </c>
      <c r="Q51" s="8">
        <f>SUM(I51:I51)</f>
        <v>1</v>
      </c>
    </row>
    <row r="52" spans="2:17" x14ac:dyDescent="0.2">
      <c r="B52" s="42"/>
      <c r="C52" s="41"/>
      <c r="D52" s="40"/>
      <c r="E52" s="39"/>
      <c r="F52" s="38"/>
      <c r="G52" s="48"/>
      <c r="H52" s="36"/>
      <c r="I52" s="35"/>
      <c r="J52" s="34"/>
      <c r="K52" s="34"/>
      <c r="L52" s="33"/>
      <c r="M52" s="32"/>
      <c r="N52" s="31"/>
      <c r="O52" s="30"/>
      <c r="P52" s="29"/>
      <c r="Q52" s="28"/>
    </row>
    <row r="53" spans="2:17" x14ac:dyDescent="0.2">
      <c r="B53" s="42" t="s">
        <v>17</v>
      </c>
      <c r="C53" s="47">
        <v>8</v>
      </c>
      <c r="D53" s="40"/>
      <c r="E53" s="39"/>
      <c r="F53" s="46" t="s">
        <v>9</v>
      </c>
      <c r="G53" s="45">
        <f>8*470*2070*0.00000785/1000</f>
        <v>6.1098119999999992E-2</v>
      </c>
      <c r="H53" s="4"/>
      <c r="I53" s="44">
        <v>1</v>
      </c>
      <c r="J53" s="34"/>
      <c r="K53" s="34"/>
      <c r="L53" s="33" t="s">
        <v>6</v>
      </c>
      <c r="M53" s="43"/>
      <c r="N53" s="31" t="s">
        <v>5</v>
      </c>
      <c r="O53" s="10">
        <f>SUM(G53:G53)</f>
        <v>6.1098119999999992E-2</v>
      </c>
      <c r="P53" s="9">
        <f>SUM(H53:H53)</f>
        <v>0</v>
      </c>
      <c r="Q53" s="8">
        <f>SUM(I53:I53)</f>
        <v>1</v>
      </c>
    </row>
    <row r="54" spans="2:17" x14ac:dyDescent="0.2">
      <c r="B54" s="42"/>
      <c r="C54" s="41"/>
      <c r="D54" s="40"/>
      <c r="E54" s="39"/>
      <c r="F54" s="38"/>
      <c r="G54" s="48"/>
      <c r="H54" s="36"/>
      <c r="I54" s="35"/>
      <c r="J54" s="34"/>
      <c r="K54" s="34"/>
      <c r="L54" s="33"/>
      <c r="M54" s="32"/>
      <c r="N54" s="31"/>
      <c r="O54" s="30"/>
      <c r="P54" s="29"/>
      <c r="Q54" s="28"/>
    </row>
    <row r="55" spans="2:17" x14ac:dyDescent="0.2">
      <c r="B55" s="42" t="s">
        <v>16</v>
      </c>
      <c r="C55" s="47">
        <v>10</v>
      </c>
      <c r="D55" s="40"/>
      <c r="E55" s="39"/>
      <c r="F55" s="46" t="s">
        <v>15</v>
      </c>
      <c r="G55" s="45">
        <f>10*1500*2000*0.00000785/1000</f>
        <v>0.23549999999999996</v>
      </c>
      <c r="H55" s="4"/>
      <c r="I55" s="44">
        <v>1</v>
      </c>
      <c r="J55" s="34"/>
      <c r="K55" s="34"/>
      <c r="L55" s="33" t="s">
        <v>6</v>
      </c>
      <c r="M55" s="43"/>
      <c r="N55" s="31" t="s">
        <v>8</v>
      </c>
      <c r="O55" s="10">
        <f>SUM(G55:G55)</f>
        <v>0.23549999999999996</v>
      </c>
      <c r="P55" s="9">
        <f>SUM(H55:H55)</f>
        <v>0</v>
      </c>
      <c r="Q55" s="8">
        <f>SUM(I55:I55)</f>
        <v>1</v>
      </c>
    </row>
    <row r="56" spans="2:17" x14ac:dyDescent="0.2">
      <c r="B56" s="42"/>
      <c r="C56" s="41"/>
      <c r="D56" s="40"/>
      <c r="E56" s="39"/>
      <c r="F56" s="38"/>
      <c r="G56" s="48"/>
      <c r="H56" s="36"/>
      <c r="I56" s="35"/>
      <c r="J56" s="34"/>
      <c r="K56" s="34"/>
      <c r="L56" s="33"/>
      <c r="M56" s="32"/>
      <c r="N56" s="31"/>
      <c r="O56" s="30"/>
      <c r="P56" s="29"/>
      <c r="Q56" s="28"/>
    </row>
    <row r="57" spans="2:17" x14ac:dyDescent="0.2">
      <c r="B57" s="42" t="s">
        <v>14</v>
      </c>
      <c r="C57" s="47">
        <v>12</v>
      </c>
      <c r="D57" s="40"/>
      <c r="E57" s="39"/>
      <c r="F57" s="46" t="s">
        <v>13</v>
      </c>
      <c r="G57" s="45">
        <f>12*2850*2000*0.00000785/1000</f>
        <v>0.53693999999999997</v>
      </c>
      <c r="H57" s="4"/>
      <c r="I57" s="44">
        <v>1</v>
      </c>
      <c r="J57" s="34"/>
      <c r="K57" s="34"/>
      <c r="L57" s="33" t="s">
        <v>6</v>
      </c>
      <c r="M57" s="43"/>
      <c r="N57" s="31" t="s">
        <v>8</v>
      </c>
      <c r="O57" s="10">
        <f>SUM(G57:G57)</f>
        <v>0.53693999999999997</v>
      </c>
      <c r="P57" s="9">
        <f>SUM(H57:H57)</f>
        <v>0</v>
      </c>
      <c r="Q57" s="8">
        <f>SUM(I57:I57)</f>
        <v>1</v>
      </c>
    </row>
    <row r="58" spans="2:17" x14ac:dyDescent="0.2">
      <c r="B58" s="42"/>
      <c r="C58" s="41"/>
      <c r="D58" s="40"/>
      <c r="E58" s="39"/>
      <c r="F58" s="38"/>
      <c r="G58" s="48"/>
      <c r="H58" s="36"/>
      <c r="I58" s="35"/>
      <c r="J58" s="34"/>
      <c r="K58" s="34"/>
      <c r="L58" s="33"/>
      <c r="M58" s="32"/>
      <c r="N58" s="31"/>
      <c r="O58" s="30"/>
      <c r="P58" s="29"/>
      <c r="Q58" s="28"/>
    </row>
    <row r="59" spans="2:17" x14ac:dyDescent="0.2">
      <c r="B59" s="42" t="s">
        <v>12</v>
      </c>
      <c r="C59" s="47">
        <v>14</v>
      </c>
      <c r="D59" s="40"/>
      <c r="E59" s="39"/>
      <c r="F59" s="46" t="s">
        <v>7</v>
      </c>
      <c r="G59" s="45">
        <f>14*1500*3150*0.00000785/1000</f>
        <v>0.51927749999999995</v>
      </c>
      <c r="H59" s="4"/>
      <c r="I59" s="44">
        <v>1</v>
      </c>
      <c r="J59" s="34"/>
      <c r="K59" s="34"/>
      <c r="L59" s="33" t="s">
        <v>6</v>
      </c>
      <c r="M59" s="43"/>
      <c r="N59" s="31" t="s">
        <v>5</v>
      </c>
      <c r="O59" s="10">
        <f>SUM(G59:G59)</f>
        <v>0.51927749999999995</v>
      </c>
      <c r="P59" s="9">
        <f>SUM(H59:H59)</f>
        <v>0</v>
      </c>
      <c r="Q59" s="8">
        <f>SUM(I59:I59)</f>
        <v>1</v>
      </c>
    </row>
    <row r="60" spans="2:17" x14ac:dyDescent="0.2">
      <c r="B60" s="42"/>
      <c r="C60" s="41"/>
      <c r="D60" s="40"/>
      <c r="E60" s="39"/>
      <c r="F60" s="38"/>
      <c r="G60" s="48"/>
      <c r="H60" s="36"/>
      <c r="I60" s="35"/>
      <c r="J60" s="34"/>
      <c r="K60" s="34"/>
      <c r="L60" s="33"/>
      <c r="M60" s="32"/>
      <c r="N60" s="31"/>
      <c r="O60" s="30"/>
      <c r="P60" s="29"/>
      <c r="Q60" s="28"/>
    </row>
    <row r="61" spans="2:17" x14ac:dyDescent="0.2">
      <c r="B61" s="42" t="s">
        <v>11</v>
      </c>
      <c r="C61" s="47">
        <v>16</v>
      </c>
      <c r="D61" s="40"/>
      <c r="E61" s="39"/>
      <c r="F61" s="46" t="s">
        <v>7</v>
      </c>
      <c r="G61" s="45">
        <f>16*1500*500*0.00000785/1000</f>
        <v>9.4199999999999992E-2</v>
      </c>
      <c r="H61" s="4"/>
      <c r="I61" s="44">
        <v>1</v>
      </c>
      <c r="J61" s="34"/>
      <c r="K61" s="34"/>
      <c r="L61" s="33" t="s">
        <v>6</v>
      </c>
      <c r="M61" s="43"/>
      <c r="N61" s="31" t="s">
        <v>5</v>
      </c>
      <c r="O61" s="10">
        <f>SUM(G61:G62)</f>
        <v>0.31651199999999996</v>
      </c>
      <c r="P61" s="9">
        <f>SUM(H61:H62)</f>
        <v>0</v>
      </c>
      <c r="Q61" s="8">
        <f>SUM(I61:I62)</f>
        <v>2</v>
      </c>
    </row>
    <row r="62" spans="2:17" x14ac:dyDescent="0.2">
      <c r="B62" s="42" t="s">
        <v>10</v>
      </c>
      <c r="C62" s="47">
        <v>16</v>
      </c>
      <c r="D62" s="40"/>
      <c r="E62" s="39"/>
      <c r="F62" s="46" t="s">
        <v>9</v>
      </c>
      <c r="G62" s="45">
        <f>16*1500*1180*0.00000785/1000</f>
        <v>0.22231199999999998</v>
      </c>
      <c r="H62" s="4"/>
      <c r="I62" s="44">
        <v>1</v>
      </c>
      <c r="J62" s="34"/>
      <c r="K62" s="34"/>
      <c r="L62" s="33" t="s">
        <v>6</v>
      </c>
      <c r="M62" s="43"/>
      <c r="N62" s="31" t="s">
        <v>8</v>
      </c>
      <c r="O62" s="30"/>
      <c r="P62" s="29"/>
      <c r="Q62" s="28"/>
    </row>
    <row r="63" spans="2:17" x14ac:dyDescent="0.2">
      <c r="B63" s="42"/>
      <c r="C63" s="41"/>
      <c r="D63" s="40"/>
      <c r="E63" s="39"/>
      <c r="F63" s="38"/>
      <c r="G63" s="48"/>
      <c r="H63" s="36"/>
      <c r="I63" s="35"/>
      <c r="J63" s="34"/>
      <c r="K63" s="34"/>
      <c r="L63" s="33"/>
      <c r="M63" s="32"/>
      <c r="N63" s="31"/>
      <c r="O63" s="30"/>
      <c r="P63" s="29"/>
      <c r="Q63" s="28"/>
    </row>
    <row r="64" spans="2:17" x14ac:dyDescent="0.2">
      <c r="B64" s="42"/>
      <c r="C64" s="41"/>
      <c r="D64" s="40"/>
      <c r="E64" s="39"/>
      <c r="F64" s="38"/>
      <c r="G64" s="37"/>
      <c r="H64" s="36"/>
      <c r="I64" s="35"/>
      <c r="J64" s="34"/>
      <c r="K64" s="34"/>
      <c r="L64" s="33"/>
      <c r="M64" s="32"/>
      <c r="N64" s="31"/>
      <c r="O64" s="30"/>
      <c r="P64" s="29"/>
      <c r="Q64" s="28"/>
    </row>
    <row r="65" spans="2:17" x14ac:dyDescent="0.2">
      <c r="B65" s="42"/>
      <c r="C65" s="41"/>
      <c r="D65" s="40"/>
      <c r="E65" s="39"/>
      <c r="F65" s="38"/>
      <c r="G65" s="37"/>
      <c r="H65" s="36"/>
      <c r="I65" s="35"/>
      <c r="J65" s="34"/>
      <c r="K65" s="34"/>
      <c r="L65" s="33"/>
      <c r="M65" s="32"/>
      <c r="N65" s="31"/>
      <c r="O65" s="30"/>
      <c r="P65" s="29"/>
      <c r="Q65" s="28"/>
    </row>
    <row r="66" spans="2:17" x14ac:dyDescent="0.2">
      <c r="B66" s="27"/>
      <c r="C66" s="21"/>
      <c r="D66" s="20"/>
      <c r="E66" s="19"/>
      <c r="F66" s="18"/>
      <c r="G66" s="17"/>
      <c r="H66" s="16"/>
      <c r="I66" s="15"/>
      <c r="J66" s="14"/>
      <c r="K66" s="14"/>
      <c r="L66" s="13"/>
      <c r="M66" s="12"/>
      <c r="N66" s="11"/>
      <c r="O66" s="10"/>
      <c r="P66" s="9"/>
      <c r="Q66" s="8"/>
    </row>
    <row r="67" spans="2:17" x14ac:dyDescent="0.2">
      <c r="B67" s="22"/>
      <c r="C67" s="21"/>
      <c r="D67" s="20"/>
      <c r="E67" s="19"/>
      <c r="F67" s="18"/>
      <c r="G67" s="17"/>
      <c r="H67" s="16"/>
      <c r="I67" s="15"/>
      <c r="J67" s="26"/>
      <c r="K67" s="26"/>
      <c r="L67" s="13"/>
      <c r="M67" s="12"/>
      <c r="N67" s="11"/>
      <c r="O67" s="10"/>
      <c r="P67" s="9"/>
      <c r="Q67" s="8"/>
    </row>
    <row r="68" spans="2:17" x14ac:dyDescent="0.2">
      <c r="B68" s="22"/>
      <c r="C68" s="21"/>
      <c r="D68" s="20"/>
      <c r="E68" s="19"/>
      <c r="F68" s="18" t="s">
        <v>4</v>
      </c>
      <c r="G68" s="25">
        <f>SUM(G6:G65)</f>
        <v>10.477685220000003</v>
      </c>
      <c r="H68" s="24">
        <f>SUM(H6:H65)</f>
        <v>109.36000000000001</v>
      </c>
      <c r="I68" s="23">
        <f>SUM(I6:I65)</f>
        <v>32</v>
      </c>
      <c r="J68" s="14"/>
      <c r="K68" s="14"/>
      <c r="L68" s="13"/>
      <c r="M68" s="12"/>
      <c r="N68" s="11"/>
      <c r="O68" s="10">
        <f>SUM(O6:O65)</f>
        <v>10.47768522</v>
      </c>
      <c r="P68" s="9">
        <f>SUM(P6:P65)</f>
        <v>109.36</v>
      </c>
      <c r="Q68" s="8">
        <f>SUM(Q6:Q63)</f>
        <v>32</v>
      </c>
    </row>
    <row r="69" spans="2:17" x14ac:dyDescent="0.2">
      <c r="B69" s="22"/>
      <c r="C69" s="21"/>
      <c r="D69" s="20"/>
      <c r="E69" s="19"/>
      <c r="F69" s="18"/>
      <c r="G69" s="17"/>
      <c r="H69" s="16"/>
      <c r="I69" s="15"/>
      <c r="J69" s="14"/>
      <c r="K69" s="14"/>
      <c r="L69" s="13"/>
      <c r="M69" s="12"/>
      <c r="N69" s="11"/>
      <c r="O69" s="10"/>
      <c r="P69" s="9"/>
      <c r="Q69" s="8"/>
    </row>
    <row r="70" spans="2:17" x14ac:dyDescent="0.2">
      <c r="B70" s="68" t="s">
        <v>3</v>
      </c>
      <c r="C70" s="69"/>
      <c r="D70" s="69"/>
      <c r="E70" s="69"/>
      <c r="F70" s="70"/>
      <c r="G70" s="71">
        <f>G68-O68</f>
        <v>0</v>
      </c>
      <c r="H70" s="72"/>
      <c r="I70" s="72"/>
      <c r="J70" s="72"/>
      <c r="K70" s="72"/>
      <c r="L70" s="72"/>
      <c r="M70" s="72"/>
      <c r="N70" s="72"/>
      <c r="O70" s="73"/>
      <c r="P70" s="7"/>
      <c r="Q70" s="6"/>
    </row>
    <row r="71" spans="2:17" x14ac:dyDescent="0.2">
      <c r="B71" s="68" t="s">
        <v>2</v>
      </c>
      <c r="C71" s="69"/>
      <c r="D71" s="69"/>
      <c r="E71" s="69"/>
      <c r="F71" s="70"/>
      <c r="G71" s="5"/>
      <c r="H71" s="74">
        <f>H68-P68</f>
        <v>0</v>
      </c>
      <c r="I71" s="75"/>
      <c r="J71" s="75"/>
      <c r="K71" s="75"/>
      <c r="L71" s="75"/>
      <c r="M71" s="75"/>
      <c r="N71" s="75"/>
      <c r="O71" s="75"/>
      <c r="P71" s="76"/>
      <c r="Q71" s="6"/>
    </row>
    <row r="72" spans="2:17" x14ac:dyDescent="0.2">
      <c r="B72" s="68" t="s">
        <v>1</v>
      </c>
      <c r="C72" s="69"/>
      <c r="D72" s="69"/>
      <c r="E72" s="69"/>
      <c r="F72" s="70"/>
      <c r="G72" s="5"/>
      <c r="H72" s="4"/>
      <c r="I72" s="77">
        <f>I68-Q68</f>
        <v>0</v>
      </c>
      <c r="J72" s="78"/>
      <c r="K72" s="78"/>
      <c r="L72" s="78"/>
      <c r="M72" s="78"/>
      <c r="N72" s="78"/>
      <c r="O72" s="78"/>
      <c r="P72" s="78"/>
      <c r="Q72" s="79"/>
    </row>
    <row r="73" spans="2:17" ht="17" thickBot="1" x14ac:dyDescent="0.25">
      <c r="B73" s="65" t="s"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7"/>
      <c r="O73" s="3"/>
      <c r="P73" s="2"/>
      <c r="Q73" s="1"/>
    </row>
    <row r="75" spans="2:17" ht="16" thickBot="1" x14ac:dyDescent="0.25"/>
    <row r="76" spans="2:17" x14ac:dyDescent="0.2">
      <c r="B76" s="80" t="s">
        <v>66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2" t="s">
        <v>3</v>
      </c>
      <c r="P76" s="84" t="s">
        <v>2</v>
      </c>
      <c r="Q76" s="86" t="s">
        <v>1</v>
      </c>
    </row>
    <row r="77" spans="2:17" x14ac:dyDescent="0.2">
      <c r="B77" s="88" t="s">
        <v>64</v>
      </c>
      <c r="C77" s="90" t="s">
        <v>67</v>
      </c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2"/>
      <c r="O77" s="83"/>
      <c r="P77" s="85"/>
      <c r="Q77" s="87"/>
    </row>
    <row r="78" spans="2:17" x14ac:dyDescent="0.2">
      <c r="B78" s="89"/>
      <c r="C78" s="93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5"/>
      <c r="O78" s="83"/>
      <c r="P78" s="85"/>
      <c r="Q78" s="87"/>
    </row>
    <row r="79" spans="2:17" x14ac:dyDescent="0.2">
      <c r="B79" s="62" t="s">
        <v>62</v>
      </c>
      <c r="C79" s="61" t="s">
        <v>61</v>
      </c>
      <c r="D79" s="31" t="s">
        <v>60</v>
      </c>
      <c r="E79" s="60" t="s">
        <v>59</v>
      </c>
      <c r="F79" s="59" t="s">
        <v>58</v>
      </c>
      <c r="G79" s="58" t="s">
        <v>3</v>
      </c>
      <c r="H79" s="57" t="s">
        <v>2</v>
      </c>
      <c r="I79" s="56" t="s">
        <v>1</v>
      </c>
      <c r="J79" s="55" t="s">
        <v>57</v>
      </c>
      <c r="K79" s="54"/>
      <c r="L79" s="53" t="s">
        <v>56</v>
      </c>
      <c r="M79" s="52" t="s">
        <v>55</v>
      </c>
      <c r="N79" s="51" t="s">
        <v>54</v>
      </c>
      <c r="O79" s="83"/>
      <c r="P79" s="85"/>
      <c r="Q79" s="87"/>
    </row>
    <row r="80" spans="2:17" x14ac:dyDescent="0.2">
      <c r="B80" s="42"/>
      <c r="C80" s="41"/>
      <c r="D80" s="40"/>
      <c r="E80" s="39"/>
      <c r="F80" s="38"/>
      <c r="G80" s="45"/>
      <c r="H80" s="4"/>
      <c r="I80" s="44"/>
      <c r="J80" s="34"/>
      <c r="K80" s="34"/>
      <c r="L80" s="33"/>
      <c r="M80" s="32"/>
      <c r="N80" s="31"/>
      <c r="O80" s="30"/>
      <c r="P80" s="29"/>
      <c r="Q80" s="28"/>
    </row>
    <row r="81" spans="2:17" s="111" customFormat="1" x14ac:dyDescent="0.2">
      <c r="B81" s="96">
        <v>159</v>
      </c>
      <c r="C81" s="112">
        <v>12</v>
      </c>
      <c r="D81" s="98"/>
      <c r="E81" s="99"/>
      <c r="F81" s="100" t="s">
        <v>68</v>
      </c>
      <c r="G81" s="101">
        <f>H81*J81/1000</f>
        <v>0.27492</v>
      </c>
      <c r="H81" s="102">
        <v>6.32</v>
      </c>
      <c r="I81" s="103">
        <v>1</v>
      </c>
      <c r="J81" s="104">
        <v>43.5</v>
      </c>
      <c r="K81" s="104"/>
      <c r="L81" s="105" t="s">
        <v>6</v>
      </c>
      <c r="M81" s="113"/>
      <c r="N81" s="107" t="s">
        <v>69</v>
      </c>
      <c r="O81" s="108">
        <f>SUM(G81:G82)</f>
        <v>0.724275</v>
      </c>
      <c r="P81" s="109">
        <f>SUM(H81:H82)</f>
        <v>16.649999999999999</v>
      </c>
      <c r="Q81" s="110">
        <f>SUM(I81:I82)</f>
        <v>2</v>
      </c>
    </row>
    <row r="82" spans="2:17" s="111" customFormat="1" x14ac:dyDescent="0.2">
      <c r="B82" s="96">
        <v>159</v>
      </c>
      <c r="C82" s="112">
        <v>12</v>
      </c>
      <c r="D82" s="98" t="s">
        <v>70</v>
      </c>
      <c r="E82" s="99" t="s">
        <v>71</v>
      </c>
      <c r="F82" s="100" t="s">
        <v>72</v>
      </c>
      <c r="G82" s="101">
        <f>H82*J82/1000</f>
        <v>0.449355</v>
      </c>
      <c r="H82" s="102">
        <v>10.33</v>
      </c>
      <c r="I82" s="103">
        <v>1</v>
      </c>
      <c r="J82" s="104">
        <v>43.5</v>
      </c>
      <c r="K82" s="104"/>
      <c r="L82" s="105" t="s">
        <v>6</v>
      </c>
      <c r="M82" s="113"/>
      <c r="N82" s="107" t="s">
        <v>69</v>
      </c>
      <c r="O82" s="114"/>
      <c r="P82" s="115"/>
      <c r="Q82" s="116"/>
    </row>
    <row r="83" spans="2:17" x14ac:dyDescent="0.2">
      <c r="B83" s="42"/>
      <c r="C83" s="41"/>
      <c r="D83" s="40"/>
      <c r="E83" s="39"/>
      <c r="F83" s="38"/>
      <c r="G83" s="37"/>
      <c r="H83" s="36"/>
      <c r="I83" s="35"/>
      <c r="J83" s="34"/>
      <c r="K83" s="34"/>
      <c r="L83" s="33"/>
      <c r="M83" s="32"/>
      <c r="N83" s="31"/>
      <c r="O83" s="30"/>
      <c r="P83" s="29"/>
      <c r="Q83" s="28"/>
    </row>
    <row r="84" spans="2:17" s="111" customFormat="1" x14ac:dyDescent="0.2">
      <c r="B84" s="96">
        <v>219</v>
      </c>
      <c r="C84" s="97">
        <v>6</v>
      </c>
      <c r="D84" s="98"/>
      <c r="E84" s="99"/>
      <c r="F84" s="100" t="s">
        <v>73</v>
      </c>
      <c r="G84" s="101">
        <f>H84*J84/1000</f>
        <v>0.37099039999999994</v>
      </c>
      <c r="H84" s="102">
        <v>11.77</v>
      </c>
      <c r="I84" s="103">
        <v>1</v>
      </c>
      <c r="J84" s="104">
        <v>31.52</v>
      </c>
      <c r="K84" s="104"/>
      <c r="L84" s="105" t="s">
        <v>6</v>
      </c>
      <c r="M84" s="106"/>
      <c r="N84" s="107" t="s">
        <v>69</v>
      </c>
      <c r="O84" s="108">
        <f>SUM(G84:G91)</f>
        <v>2.6145840000000002</v>
      </c>
      <c r="P84" s="109">
        <f>SUM(H84:H91)</f>
        <v>82.95</v>
      </c>
      <c r="Q84" s="110">
        <f>SUM(I84:I91)</f>
        <v>8</v>
      </c>
    </row>
    <row r="85" spans="2:17" s="111" customFormat="1" x14ac:dyDescent="0.2">
      <c r="B85" s="96">
        <v>219</v>
      </c>
      <c r="C85" s="97">
        <v>6</v>
      </c>
      <c r="D85" s="98"/>
      <c r="E85" s="99"/>
      <c r="F85" s="100" t="s">
        <v>73</v>
      </c>
      <c r="G85" s="101">
        <f t="shared" ref="G85:G91" si="0">H85*J85/1000</f>
        <v>0.32024320000000001</v>
      </c>
      <c r="H85" s="102">
        <v>10.16</v>
      </c>
      <c r="I85" s="103">
        <v>1</v>
      </c>
      <c r="J85" s="104">
        <v>31.52</v>
      </c>
      <c r="K85" s="104"/>
      <c r="L85" s="105" t="s">
        <v>6</v>
      </c>
      <c r="M85" s="106"/>
      <c r="N85" s="107" t="s">
        <v>69</v>
      </c>
      <c r="O85" s="114"/>
      <c r="P85" s="115"/>
      <c r="Q85" s="116"/>
    </row>
    <row r="86" spans="2:17" s="111" customFormat="1" x14ac:dyDescent="0.2">
      <c r="B86" s="96">
        <v>219</v>
      </c>
      <c r="C86" s="97">
        <v>6</v>
      </c>
      <c r="D86" s="98"/>
      <c r="E86" s="99"/>
      <c r="F86" s="100" t="s">
        <v>73</v>
      </c>
      <c r="G86" s="101">
        <f t="shared" si="0"/>
        <v>0.32371040000000001</v>
      </c>
      <c r="H86" s="102">
        <v>10.27</v>
      </c>
      <c r="I86" s="103">
        <v>1</v>
      </c>
      <c r="J86" s="104">
        <v>31.52</v>
      </c>
      <c r="K86" s="104"/>
      <c r="L86" s="105" t="s">
        <v>6</v>
      </c>
      <c r="M86" s="106"/>
      <c r="N86" s="107" t="s">
        <v>69</v>
      </c>
      <c r="O86" s="114"/>
      <c r="P86" s="115"/>
      <c r="Q86" s="116"/>
    </row>
    <row r="87" spans="2:17" s="111" customFormat="1" x14ac:dyDescent="0.2">
      <c r="B87" s="96">
        <v>219</v>
      </c>
      <c r="C87" s="97">
        <v>6</v>
      </c>
      <c r="D87" s="98"/>
      <c r="E87" s="99"/>
      <c r="F87" s="100" t="s">
        <v>73</v>
      </c>
      <c r="G87" s="101">
        <f t="shared" si="0"/>
        <v>0.31709120000000002</v>
      </c>
      <c r="H87" s="102">
        <v>10.06</v>
      </c>
      <c r="I87" s="103">
        <v>1</v>
      </c>
      <c r="J87" s="104">
        <v>31.52</v>
      </c>
      <c r="K87" s="104"/>
      <c r="L87" s="105" t="s">
        <v>6</v>
      </c>
      <c r="M87" s="106"/>
      <c r="N87" s="107" t="s">
        <v>69</v>
      </c>
      <c r="O87" s="114"/>
      <c r="P87" s="115"/>
      <c r="Q87" s="116"/>
    </row>
    <row r="88" spans="2:17" s="111" customFormat="1" x14ac:dyDescent="0.2">
      <c r="B88" s="96">
        <v>219</v>
      </c>
      <c r="C88" s="97">
        <v>6</v>
      </c>
      <c r="D88" s="98"/>
      <c r="E88" s="99"/>
      <c r="F88" s="100" t="s">
        <v>73</v>
      </c>
      <c r="G88" s="101">
        <f t="shared" si="0"/>
        <v>0.31709120000000002</v>
      </c>
      <c r="H88" s="102">
        <v>10.06</v>
      </c>
      <c r="I88" s="103">
        <v>1</v>
      </c>
      <c r="J88" s="104">
        <v>31.52</v>
      </c>
      <c r="K88" s="104"/>
      <c r="L88" s="105" t="s">
        <v>6</v>
      </c>
      <c r="M88" s="106"/>
      <c r="N88" s="107" t="s">
        <v>69</v>
      </c>
      <c r="O88" s="114"/>
      <c r="P88" s="115"/>
      <c r="Q88" s="116"/>
    </row>
    <row r="89" spans="2:17" s="111" customFormat="1" x14ac:dyDescent="0.2">
      <c r="B89" s="96">
        <v>219</v>
      </c>
      <c r="C89" s="97">
        <v>6</v>
      </c>
      <c r="D89" s="98"/>
      <c r="E89" s="99"/>
      <c r="F89" s="100" t="s">
        <v>73</v>
      </c>
      <c r="G89" s="101">
        <f t="shared" si="0"/>
        <v>0.296288</v>
      </c>
      <c r="H89" s="102">
        <v>9.4</v>
      </c>
      <c r="I89" s="103">
        <v>1</v>
      </c>
      <c r="J89" s="104">
        <v>31.52</v>
      </c>
      <c r="K89" s="104"/>
      <c r="L89" s="105" t="s">
        <v>6</v>
      </c>
      <c r="M89" s="106"/>
      <c r="N89" s="107" t="s">
        <v>69</v>
      </c>
      <c r="O89" s="114"/>
      <c r="P89" s="115"/>
      <c r="Q89" s="116"/>
    </row>
    <row r="90" spans="2:17" s="111" customFormat="1" x14ac:dyDescent="0.2">
      <c r="B90" s="96">
        <v>219</v>
      </c>
      <c r="C90" s="97">
        <v>6</v>
      </c>
      <c r="D90" s="98"/>
      <c r="E90" s="99"/>
      <c r="F90" s="100" t="s">
        <v>73</v>
      </c>
      <c r="G90" s="101">
        <f t="shared" si="0"/>
        <v>0.32717760000000007</v>
      </c>
      <c r="H90" s="102">
        <v>10.38</v>
      </c>
      <c r="I90" s="103">
        <v>1</v>
      </c>
      <c r="J90" s="104">
        <v>31.52</v>
      </c>
      <c r="K90" s="104"/>
      <c r="L90" s="105" t="s">
        <v>6</v>
      </c>
      <c r="M90" s="106"/>
      <c r="N90" s="107" t="s">
        <v>69</v>
      </c>
      <c r="O90" s="114"/>
      <c r="P90" s="115"/>
      <c r="Q90" s="116"/>
    </row>
    <row r="91" spans="2:17" s="111" customFormat="1" x14ac:dyDescent="0.2">
      <c r="B91" s="96">
        <v>219</v>
      </c>
      <c r="C91" s="97">
        <v>6</v>
      </c>
      <c r="D91" s="98"/>
      <c r="E91" s="99"/>
      <c r="F91" s="100" t="s">
        <v>73</v>
      </c>
      <c r="G91" s="101">
        <f t="shared" si="0"/>
        <v>0.34199199999999996</v>
      </c>
      <c r="H91" s="102">
        <v>10.85</v>
      </c>
      <c r="I91" s="103">
        <v>1</v>
      </c>
      <c r="J91" s="104">
        <v>31.52</v>
      </c>
      <c r="K91" s="104"/>
      <c r="L91" s="105" t="s">
        <v>6</v>
      </c>
      <c r="M91" s="106"/>
      <c r="N91" s="107" t="s">
        <v>69</v>
      </c>
      <c r="O91" s="114"/>
      <c r="P91" s="115"/>
      <c r="Q91" s="116"/>
    </row>
    <row r="92" spans="2:17" s="111" customFormat="1" x14ac:dyDescent="0.2">
      <c r="B92" s="96"/>
      <c r="C92" s="97"/>
      <c r="D92" s="98"/>
      <c r="E92" s="99"/>
      <c r="F92" s="117"/>
      <c r="G92" s="118"/>
      <c r="H92" s="119"/>
      <c r="I92" s="120"/>
      <c r="J92" s="104"/>
      <c r="K92" s="104"/>
      <c r="L92" s="105"/>
      <c r="M92" s="121"/>
      <c r="N92" s="107"/>
      <c r="O92" s="114"/>
      <c r="P92" s="115"/>
      <c r="Q92" s="116"/>
    </row>
    <row r="93" spans="2:17" s="111" customFormat="1" x14ac:dyDescent="0.2">
      <c r="B93" s="96">
        <v>219</v>
      </c>
      <c r="C93" s="97">
        <v>6</v>
      </c>
      <c r="D93" s="98"/>
      <c r="E93" s="99" t="s">
        <v>74</v>
      </c>
      <c r="F93" s="100" t="s">
        <v>75</v>
      </c>
      <c r="G93" s="101">
        <f>H93*J93/1000</f>
        <v>0.35806719999999997</v>
      </c>
      <c r="H93" s="102">
        <v>11.36</v>
      </c>
      <c r="I93" s="103">
        <v>1</v>
      </c>
      <c r="J93" s="104">
        <v>31.52</v>
      </c>
      <c r="K93" s="104"/>
      <c r="L93" s="105" t="s">
        <v>6</v>
      </c>
      <c r="M93" s="106"/>
      <c r="N93" s="107" t="s">
        <v>69</v>
      </c>
      <c r="O93" s="108">
        <f>SUM(G93:G96)</f>
        <v>1.4325839999999999</v>
      </c>
      <c r="P93" s="109">
        <f>SUM(H93:H96)</f>
        <v>45.449999999999996</v>
      </c>
      <c r="Q93" s="110">
        <f>SUM(I93:I96)</f>
        <v>4</v>
      </c>
    </row>
    <row r="94" spans="2:17" s="111" customFormat="1" x14ac:dyDescent="0.2">
      <c r="B94" s="96">
        <v>219</v>
      </c>
      <c r="C94" s="97">
        <v>6</v>
      </c>
      <c r="D94" s="98"/>
      <c r="E94" s="99" t="s">
        <v>74</v>
      </c>
      <c r="F94" s="100" t="s">
        <v>75</v>
      </c>
      <c r="G94" s="101">
        <f>H94*J94/1000</f>
        <v>0.35806719999999997</v>
      </c>
      <c r="H94" s="102">
        <v>11.36</v>
      </c>
      <c r="I94" s="103">
        <v>1</v>
      </c>
      <c r="J94" s="104">
        <v>31.52</v>
      </c>
      <c r="K94" s="104"/>
      <c r="L94" s="105" t="s">
        <v>6</v>
      </c>
      <c r="M94" s="106"/>
      <c r="N94" s="107" t="s">
        <v>69</v>
      </c>
      <c r="O94" s="114"/>
      <c r="P94" s="115"/>
      <c r="Q94" s="116"/>
    </row>
    <row r="95" spans="2:17" s="111" customFormat="1" x14ac:dyDescent="0.2">
      <c r="B95" s="96">
        <v>219</v>
      </c>
      <c r="C95" s="97">
        <v>6</v>
      </c>
      <c r="D95" s="98"/>
      <c r="E95" s="99" t="s">
        <v>74</v>
      </c>
      <c r="F95" s="100" t="s">
        <v>76</v>
      </c>
      <c r="G95" s="101">
        <f>H95*J95/1000</f>
        <v>0.35838239999999993</v>
      </c>
      <c r="H95" s="102">
        <v>11.37</v>
      </c>
      <c r="I95" s="103">
        <v>1</v>
      </c>
      <c r="J95" s="104">
        <v>31.52</v>
      </c>
      <c r="K95" s="104"/>
      <c r="L95" s="105" t="s">
        <v>6</v>
      </c>
      <c r="M95" s="106"/>
      <c r="N95" s="107" t="s">
        <v>69</v>
      </c>
      <c r="O95" s="114"/>
      <c r="P95" s="115"/>
      <c r="Q95" s="116"/>
    </row>
    <row r="96" spans="2:17" s="111" customFormat="1" x14ac:dyDescent="0.2">
      <c r="B96" s="96">
        <v>219</v>
      </c>
      <c r="C96" s="97">
        <v>6</v>
      </c>
      <c r="D96" s="98"/>
      <c r="E96" s="99" t="s">
        <v>74</v>
      </c>
      <c r="F96" s="100" t="s">
        <v>75</v>
      </c>
      <c r="G96" s="101">
        <f>H96*J96/1000</f>
        <v>0.35806719999999997</v>
      </c>
      <c r="H96" s="102">
        <v>11.36</v>
      </c>
      <c r="I96" s="103">
        <v>1</v>
      </c>
      <c r="J96" s="104">
        <v>31.52</v>
      </c>
      <c r="K96" s="104"/>
      <c r="L96" s="105" t="s">
        <v>6</v>
      </c>
      <c r="M96" s="106"/>
      <c r="N96" s="107" t="s">
        <v>69</v>
      </c>
      <c r="O96" s="114"/>
      <c r="P96" s="115"/>
      <c r="Q96" s="116"/>
    </row>
    <row r="97" spans="2:18" s="111" customFormat="1" x14ac:dyDescent="0.2">
      <c r="B97" s="96"/>
      <c r="C97" s="97"/>
      <c r="D97" s="98"/>
      <c r="E97" s="99"/>
      <c r="F97" s="117"/>
      <c r="G97" s="101"/>
      <c r="H97" s="102"/>
      <c r="I97" s="103"/>
      <c r="J97" s="104"/>
      <c r="K97" s="104"/>
      <c r="L97" s="105"/>
      <c r="M97" s="121"/>
      <c r="N97" s="107"/>
      <c r="O97" s="114"/>
      <c r="P97" s="115"/>
      <c r="Q97" s="116"/>
    </row>
    <row r="98" spans="2:18" s="111" customFormat="1" x14ac:dyDescent="0.2">
      <c r="B98" s="96">
        <v>325</v>
      </c>
      <c r="C98" s="97">
        <v>8</v>
      </c>
      <c r="D98" s="98" t="s">
        <v>70</v>
      </c>
      <c r="E98" s="99" t="s">
        <v>71</v>
      </c>
      <c r="F98" s="100" t="s">
        <v>77</v>
      </c>
      <c r="G98" s="101">
        <f>H98*J98/1000</f>
        <v>0.73171799999999998</v>
      </c>
      <c r="H98" s="102">
        <v>11.7</v>
      </c>
      <c r="I98" s="103">
        <v>1</v>
      </c>
      <c r="J98" s="104">
        <v>62.54</v>
      </c>
      <c r="K98" s="104"/>
      <c r="L98" s="105" t="s">
        <v>6</v>
      </c>
      <c r="M98" s="106"/>
      <c r="N98" s="107" t="s">
        <v>69</v>
      </c>
      <c r="O98" s="108">
        <f>SUM(G98)</f>
        <v>0.73171799999999998</v>
      </c>
      <c r="P98" s="109">
        <f>SUM(H98)</f>
        <v>11.7</v>
      </c>
      <c r="Q98" s="110">
        <f>SUM(I98)</f>
        <v>1</v>
      </c>
      <c r="R98" s="111" t="s">
        <v>29</v>
      </c>
    </row>
    <row r="99" spans="2:18" s="111" customFormat="1" x14ac:dyDescent="0.2">
      <c r="B99" s="96"/>
      <c r="C99" s="97"/>
      <c r="D99" s="98"/>
      <c r="E99" s="99"/>
      <c r="F99" s="100"/>
      <c r="G99" s="101"/>
      <c r="H99" s="102"/>
      <c r="I99" s="103"/>
      <c r="J99" s="104"/>
      <c r="K99" s="104"/>
      <c r="L99" s="105"/>
      <c r="M99" s="122"/>
      <c r="N99" s="107"/>
      <c r="O99" s="108"/>
      <c r="P99" s="109"/>
      <c r="Q99" s="110"/>
    </row>
    <row r="100" spans="2:18" s="111" customFormat="1" x14ac:dyDescent="0.2">
      <c r="B100" s="96">
        <v>1020</v>
      </c>
      <c r="C100" s="112">
        <v>14</v>
      </c>
      <c r="D100" s="98"/>
      <c r="E100" s="99"/>
      <c r="F100" s="100" t="s">
        <v>78</v>
      </c>
      <c r="G100" s="101">
        <f>H100*J100/1000</f>
        <v>3.6640150000000005</v>
      </c>
      <c r="H100" s="102">
        <v>10.55</v>
      </c>
      <c r="I100" s="103">
        <v>1</v>
      </c>
      <c r="J100" s="104">
        <v>347.3</v>
      </c>
      <c r="K100" s="104"/>
      <c r="L100" s="105" t="s">
        <v>6</v>
      </c>
      <c r="M100" s="113"/>
      <c r="N100" s="107" t="s">
        <v>79</v>
      </c>
      <c r="O100" s="108">
        <f>SUM(G100:G100)</f>
        <v>3.6640150000000005</v>
      </c>
      <c r="P100" s="109">
        <f>SUM(H100:H100)</f>
        <v>10.55</v>
      </c>
      <c r="Q100" s="110">
        <f>SUM(I100:I100)</f>
        <v>1</v>
      </c>
    </row>
    <row r="101" spans="2:18" x14ac:dyDescent="0.2">
      <c r="B101" s="42"/>
      <c r="C101" s="41"/>
      <c r="D101" s="40"/>
      <c r="E101" s="39"/>
      <c r="F101" s="38"/>
      <c r="G101" s="37"/>
      <c r="H101" s="36"/>
      <c r="I101" s="35"/>
      <c r="J101" s="34"/>
      <c r="K101" s="34"/>
      <c r="L101" s="33"/>
      <c r="M101" s="32"/>
      <c r="N101" s="31"/>
      <c r="O101" s="30"/>
      <c r="P101" s="29"/>
      <c r="Q101" s="28"/>
    </row>
    <row r="102" spans="2:18" x14ac:dyDescent="0.2">
      <c r="B102" s="42"/>
      <c r="C102" s="41"/>
      <c r="D102" s="40"/>
      <c r="E102" s="39"/>
      <c r="F102" s="38"/>
      <c r="G102" s="37"/>
      <c r="H102" s="36"/>
      <c r="I102" s="35"/>
      <c r="J102" s="34"/>
      <c r="K102" s="34"/>
      <c r="L102" s="33"/>
      <c r="M102" s="32"/>
      <c r="N102" s="31"/>
      <c r="O102" s="30"/>
      <c r="P102" s="29"/>
      <c r="Q102" s="28"/>
    </row>
    <row r="103" spans="2:18" x14ac:dyDescent="0.2">
      <c r="B103" s="27"/>
      <c r="C103" s="21"/>
      <c r="D103" s="20"/>
      <c r="E103" s="19"/>
      <c r="F103" s="18"/>
      <c r="G103" s="17"/>
      <c r="H103" s="16"/>
      <c r="I103" s="15"/>
      <c r="J103" s="14"/>
      <c r="K103" s="14"/>
      <c r="L103" s="13"/>
      <c r="M103" s="12"/>
      <c r="N103" s="11"/>
      <c r="O103" s="10"/>
      <c r="P103" s="9"/>
      <c r="Q103" s="8"/>
    </row>
    <row r="104" spans="2:18" x14ac:dyDescent="0.2">
      <c r="B104" s="22"/>
      <c r="C104" s="21"/>
      <c r="D104" s="20"/>
      <c r="E104" s="19"/>
      <c r="F104" s="18"/>
      <c r="G104" s="17"/>
      <c r="H104" s="16"/>
      <c r="I104" s="15"/>
      <c r="J104" s="26"/>
      <c r="K104" s="26"/>
      <c r="L104" s="13"/>
      <c r="M104" s="12"/>
      <c r="N104" s="11"/>
      <c r="O104" s="10"/>
      <c r="P104" s="9"/>
      <c r="Q104" s="8"/>
    </row>
    <row r="105" spans="2:18" x14ac:dyDescent="0.2">
      <c r="B105" s="22"/>
      <c r="C105" s="21"/>
      <c r="D105" s="20"/>
      <c r="E105" s="19"/>
      <c r="F105" s="18" t="s">
        <v>4</v>
      </c>
      <c r="G105" s="25">
        <f>SUM(G81:G102)</f>
        <v>9.1671759999999995</v>
      </c>
      <c r="H105" s="24">
        <f>SUM(H80:H100)</f>
        <v>167.3</v>
      </c>
      <c r="I105" s="23">
        <f>SUM(I80:I102)</f>
        <v>16</v>
      </c>
      <c r="J105" s="14"/>
      <c r="K105" s="14"/>
      <c r="L105" s="13"/>
      <c r="M105" s="12"/>
      <c r="N105" s="11"/>
      <c r="O105" s="10">
        <f>SUM(O81:O101)</f>
        <v>9.1671759999999995</v>
      </c>
      <c r="P105" s="9">
        <f>SUM(P81:P102)</f>
        <v>167.29999999999998</v>
      </c>
      <c r="Q105" s="8">
        <f>SUM(Q80:Q102)</f>
        <v>16</v>
      </c>
    </row>
    <row r="106" spans="2:18" x14ac:dyDescent="0.2">
      <c r="B106" s="22"/>
      <c r="C106" s="21"/>
      <c r="D106" s="20"/>
      <c r="E106" s="19"/>
      <c r="F106" s="18"/>
      <c r="G106" s="17"/>
      <c r="H106" s="16"/>
      <c r="I106" s="15"/>
      <c r="J106" s="14"/>
      <c r="K106" s="14"/>
      <c r="L106" s="13"/>
      <c r="M106" s="12"/>
      <c r="N106" s="11"/>
      <c r="O106" s="10"/>
      <c r="P106" s="9"/>
      <c r="Q106" s="8"/>
    </row>
    <row r="107" spans="2:18" x14ac:dyDescent="0.2">
      <c r="B107" s="68" t="s">
        <v>3</v>
      </c>
      <c r="C107" s="69"/>
      <c r="D107" s="69"/>
      <c r="E107" s="69"/>
      <c r="F107" s="70"/>
      <c r="G107" s="71">
        <f>G105-O105</f>
        <v>0</v>
      </c>
      <c r="H107" s="72"/>
      <c r="I107" s="72"/>
      <c r="J107" s="72"/>
      <c r="K107" s="72"/>
      <c r="L107" s="72"/>
      <c r="M107" s="72"/>
      <c r="N107" s="72"/>
      <c r="O107" s="73"/>
      <c r="P107" s="7"/>
      <c r="Q107" s="6"/>
    </row>
    <row r="108" spans="2:18" x14ac:dyDescent="0.2">
      <c r="B108" s="68" t="s">
        <v>2</v>
      </c>
      <c r="C108" s="69"/>
      <c r="D108" s="69"/>
      <c r="E108" s="69"/>
      <c r="F108" s="70"/>
      <c r="G108" s="5"/>
      <c r="H108" s="74">
        <f>H105-P105</f>
        <v>0</v>
      </c>
      <c r="I108" s="75"/>
      <c r="J108" s="75"/>
      <c r="K108" s="75"/>
      <c r="L108" s="75"/>
      <c r="M108" s="75"/>
      <c r="N108" s="75"/>
      <c r="O108" s="75"/>
      <c r="P108" s="76"/>
      <c r="Q108" s="6"/>
    </row>
    <row r="109" spans="2:18" x14ac:dyDescent="0.2">
      <c r="B109" s="68" t="s">
        <v>1</v>
      </c>
      <c r="C109" s="69"/>
      <c r="D109" s="69"/>
      <c r="E109" s="69"/>
      <c r="F109" s="70"/>
      <c r="G109" s="5"/>
      <c r="H109" s="4"/>
      <c r="I109" s="77">
        <f>I105-Q105</f>
        <v>0</v>
      </c>
      <c r="J109" s="78"/>
      <c r="K109" s="78"/>
      <c r="L109" s="78"/>
      <c r="M109" s="78"/>
      <c r="N109" s="78"/>
      <c r="O109" s="78"/>
      <c r="P109" s="78"/>
      <c r="Q109" s="79"/>
    </row>
    <row r="111" spans="2:18" ht="16" thickBot="1" x14ac:dyDescent="0.25"/>
    <row r="112" spans="2:18" x14ac:dyDescent="0.2">
      <c r="B112" s="80" t="s">
        <v>80</v>
      </c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2" t="s">
        <v>3</v>
      </c>
      <c r="P112" s="84" t="s">
        <v>2</v>
      </c>
      <c r="Q112" s="86" t="s">
        <v>1</v>
      </c>
    </row>
    <row r="113" spans="2:18" x14ac:dyDescent="0.2">
      <c r="B113" s="88" t="s">
        <v>64</v>
      </c>
      <c r="C113" s="90" t="s">
        <v>81</v>
      </c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83"/>
      <c r="P113" s="85"/>
      <c r="Q113" s="87"/>
    </row>
    <row r="114" spans="2:18" x14ac:dyDescent="0.2">
      <c r="B114" s="89"/>
      <c r="C114" s="93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5"/>
      <c r="O114" s="83"/>
      <c r="P114" s="85"/>
      <c r="Q114" s="87"/>
    </row>
    <row r="115" spans="2:18" x14ac:dyDescent="0.2">
      <c r="B115" s="62" t="s">
        <v>62</v>
      </c>
      <c r="C115" s="61" t="s">
        <v>61</v>
      </c>
      <c r="D115" s="31" t="s">
        <v>60</v>
      </c>
      <c r="E115" s="60" t="s">
        <v>59</v>
      </c>
      <c r="F115" s="59" t="s">
        <v>58</v>
      </c>
      <c r="G115" s="58" t="s">
        <v>3</v>
      </c>
      <c r="H115" s="57" t="s">
        <v>2</v>
      </c>
      <c r="I115" s="56" t="s">
        <v>1</v>
      </c>
      <c r="J115" s="55" t="s">
        <v>57</v>
      </c>
      <c r="K115" s="54"/>
      <c r="L115" s="53" t="s">
        <v>56</v>
      </c>
      <c r="M115" s="52" t="s">
        <v>55</v>
      </c>
      <c r="N115" s="51" t="s">
        <v>54</v>
      </c>
      <c r="O115" s="83"/>
      <c r="P115" s="85"/>
      <c r="Q115" s="87"/>
    </row>
    <row r="116" spans="2:18" x14ac:dyDescent="0.2">
      <c r="B116" s="42"/>
      <c r="C116" s="41"/>
      <c r="D116" s="40"/>
      <c r="E116" s="39"/>
      <c r="F116" s="38"/>
      <c r="G116" s="45"/>
      <c r="H116" s="4"/>
      <c r="I116" s="44"/>
      <c r="J116" s="34"/>
      <c r="K116" s="34"/>
      <c r="L116" s="33"/>
      <c r="M116" s="32"/>
      <c r="N116" s="31"/>
      <c r="O116" s="30"/>
      <c r="P116" s="29"/>
      <c r="Q116" s="28"/>
    </row>
    <row r="117" spans="2:18" x14ac:dyDescent="0.2">
      <c r="B117" s="42" t="s">
        <v>82</v>
      </c>
      <c r="C117" s="47"/>
      <c r="D117" s="40"/>
      <c r="E117" s="39"/>
      <c r="F117" s="46" t="s">
        <v>83</v>
      </c>
      <c r="G117" s="45">
        <f>H117*J117/1000</f>
        <v>0.79204999999999992</v>
      </c>
      <c r="H117" s="4">
        <v>10.85</v>
      </c>
      <c r="I117" s="44">
        <v>1</v>
      </c>
      <c r="J117" s="34">
        <v>73</v>
      </c>
      <c r="K117" s="34"/>
      <c r="L117" s="33" t="s">
        <v>6</v>
      </c>
      <c r="M117" s="43"/>
      <c r="N117" s="31" t="s">
        <v>69</v>
      </c>
      <c r="O117" s="10">
        <f>SUM(G117:G119)</f>
        <v>2.5075500000000002</v>
      </c>
      <c r="P117" s="9">
        <f>SUM(H117:H119)</f>
        <v>34.35</v>
      </c>
      <c r="Q117" s="8">
        <f>SUM(I117:I119)</f>
        <v>3</v>
      </c>
    </row>
    <row r="118" spans="2:18" x14ac:dyDescent="0.2">
      <c r="B118" s="42" t="s">
        <v>84</v>
      </c>
      <c r="C118" s="47"/>
      <c r="D118" s="40"/>
      <c r="E118" s="39"/>
      <c r="F118" s="46" t="s">
        <v>85</v>
      </c>
      <c r="G118" s="45">
        <f>H118*J118/1000</f>
        <v>0.85775000000000001</v>
      </c>
      <c r="H118" s="4">
        <v>11.75</v>
      </c>
      <c r="I118" s="44">
        <v>1</v>
      </c>
      <c r="J118" s="34">
        <v>73</v>
      </c>
      <c r="K118" s="34"/>
      <c r="L118" s="33" t="s">
        <v>6</v>
      </c>
      <c r="M118" s="43"/>
      <c r="N118" s="31" t="s">
        <v>69</v>
      </c>
      <c r="O118" s="30"/>
      <c r="P118" s="29"/>
      <c r="Q118" s="28"/>
    </row>
    <row r="119" spans="2:18" x14ac:dyDescent="0.2">
      <c r="B119" s="42" t="s">
        <v>84</v>
      </c>
      <c r="C119" s="47"/>
      <c r="D119" s="40"/>
      <c r="E119" s="39"/>
      <c r="F119" s="46" t="s">
        <v>85</v>
      </c>
      <c r="G119" s="45">
        <f>H119*J119/1000</f>
        <v>0.85775000000000001</v>
      </c>
      <c r="H119" s="4">
        <v>11.75</v>
      </c>
      <c r="I119" s="44">
        <v>1</v>
      </c>
      <c r="J119" s="34">
        <v>73</v>
      </c>
      <c r="K119" s="34"/>
      <c r="L119" s="33" t="s">
        <v>6</v>
      </c>
      <c r="M119" s="43"/>
      <c r="N119" s="31" t="s">
        <v>69</v>
      </c>
      <c r="O119" s="30"/>
      <c r="P119" s="29"/>
      <c r="Q119" s="28"/>
    </row>
    <row r="120" spans="2:18" x14ac:dyDescent="0.2">
      <c r="B120" s="42"/>
      <c r="C120" s="41"/>
      <c r="D120" s="40"/>
      <c r="E120" s="39"/>
      <c r="F120" s="38"/>
      <c r="G120" s="37"/>
      <c r="H120" s="36"/>
      <c r="I120" s="35"/>
      <c r="J120" s="34"/>
      <c r="K120" s="34"/>
      <c r="L120" s="33"/>
      <c r="M120" s="32"/>
      <c r="N120" s="31"/>
      <c r="O120" s="30"/>
      <c r="P120" s="29"/>
      <c r="Q120" s="28"/>
    </row>
    <row r="121" spans="2:18" x14ac:dyDescent="0.2">
      <c r="B121" s="42" t="s">
        <v>86</v>
      </c>
      <c r="C121" s="47"/>
      <c r="D121" s="40"/>
      <c r="E121" s="39"/>
      <c r="F121" s="46" t="s">
        <v>87</v>
      </c>
      <c r="G121" s="45">
        <f>H121*J121/1000</f>
        <v>0.3916</v>
      </c>
      <c r="H121" s="4">
        <v>4</v>
      </c>
      <c r="I121" s="44">
        <v>1</v>
      </c>
      <c r="J121" s="34">
        <v>97.9</v>
      </c>
      <c r="K121" s="34"/>
      <c r="L121" s="33" t="s">
        <v>6</v>
      </c>
      <c r="M121" s="43"/>
      <c r="N121" s="31" t="s">
        <v>69</v>
      </c>
      <c r="O121" s="10">
        <f>SUM(G121:G121)</f>
        <v>0.3916</v>
      </c>
      <c r="P121" s="9">
        <f>SUM(H121:H121)</f>
        <v>4</v>
      </c>
      <c r="Q121" s="8">
        <f>SUM(I121:I121)</f>
        <v>1</v>
      </c>
      <c r="R121" t="s">
        <v>35</v>
      </c>
    </row>
    <row r="122" spans="2:18" x14ac:dyDescent="0.2">
      <c r="B122" s="42"/>
      <c r="C122" s="41"/>
      <c r="D122" s="40"/>
      <c r="E122" s="39"/>
      <c r="F122" s="38"/>
      <c r="G122" s="37"/>
      <c r="H122" s="36"/>
      <c r="I122" s="35"/>
      <c r="J122" s="34"/>
      <c r="K122" s="34"/>
      <c r="L122" s="33"/>
      <c r="M122" s="32"/>
      <c r="N122" s="31"/>
      <c r="O122" s="30"/>
      <c r="P122" s="29"/>
      <c r="Q122" s="28"/>
    </row>
    <row r="123" spans="2:18" x14ac:dyDescent="0.2">
      <c r="B123" s="42" t="s">
        <v>88</v>
      </c>
      <c r="C123" s="47"/>
      <c r="D123" s="40"/>
      <c r="E123" s="39"/>
      <c r="F123" s="46" t="s">
        <v>89</v>
      </c>
      <c r="G123" s="45">
        <f>H123*J123/1000</f>
        <v>0.63613799999999998</v>
      </c>
      <c r="H123" s="4">
        <v>5.99</v>
      </c>
      <c r="I123" s="44">
        <v>1</v>
      </c>
      <c r="J123" s="34">
        <v>106.2</v>
      </c>
      <c r="K123" s="34"/>
      <c r="L123" s="33" t="s">
        <v>6</v>
      </c>
      <c r="M123" s="43"/>
      <c r="N123" s="31" t="s">
        <v>69</v>
      </c>
      <c r="O123" s="10">
        <f>SUM(G123:G123)</f>
        <v>0.63613799999999998</v>
      </c>
      <c r="P123" s="9">
        <f>SUM(H123:H123)</f>
        <v>5.99</v>
      </c>
      <c r="Q123" s="8">
        <f>SUM(I123:I123)</f>
        <v>1</v>
      </c>
    </row>
    <row r="124" spans="2:18" x14ac:dyDescent="0.2">
      <c r="B124" s="42"/>
      <c r="C124" s="47"/>
      <c r="D124" s="40"/>
      <c r="E124" s="39"/>
      <c r="F124" s="46"/>
      <c r="G124" s="45"/>
      <c r="H124" s="4"/>
      <c r="I124" s="44"/>
      <c r="J124" s="34"/>
      <c r="K124" s="34"/>
      <c r="L124" s="33"/>
      <c r="M124" s="43"/>
      <c r="N124" s="31"/>
      <c r="O124" s="30"/>
      <c r="P124" s="29"/>
      <c r="Q124" s="28"/>
    </row>
    <row r="125" spans="2:18" s="111" customFormat="1" x14ac:dyDescent="0.2">
      <c r="B125" s="96">
        <v>108</v>
      </c>
      <c r="C125" s="97">
        <v>4</v>
      </c>
      <c r="D125" s="98"/>
      <c r="E125" s="99"/>
      <c r="F125" s="100" t="s">
        <v>90</v>
      </c>
      <c r="G125" s="101">
        <f>H125*J125/1000</f>
        <v>0.1134756</v>
      </c>
      <c r="H125" s="102">
        <v>11.06</v>
      </c>
      <c r="I125" s="103">
        <v>1</v>
      </c>
      <c r="J125" s="104">
        <v>10.26</v>
      </c>
      <c r="K125" s="104"/>
      <c r="L125" s="105" t="s">
        <v>6</v>
      </c>
      <c r="M125" s="106"/>
      <c r="N125" s="107" t="s">
        <v>69</v>
      </c>
      <c r="O125" s="108">
        <f>SUM(G125:G127)</f>
        <v>0.34658279999999997</v>
      </c>
      <c r="P125" s="109">
        <f>SUM(H125:H127)</f>
        <v>33.78</v>
      </c>
      <c r="Q125" s="110">
        <f>SUM(I125:I127)</f>
        <v>3</v>
      </c>
      <c r="R125" s="111" t="s">
        <v>35</v>
      </c>
    </row>
    <row r="126" spans="2:18" s="111" customFormat="1" x14ac:dyDescent="0.2">
      <c r="B126" s="96">
        <v>108</v>
      </c>
      <c r="C126" s="97">
        <v>4</v>
      </c>
      <c r="D126" s="98"/>
      <c r="E126" s="99"/>
      <c r="F126" s="100" t="s">
        <v>91</v>
      </c>
      <c r="G126" s="101">
        <f>H126*J126/1000</f>
        <v>0.116451</v>
      </c>
      <c r="H126" s="102">
        <v>11.35</v>
      </c>
      <c r="I126" s="103">
        <v>1</v>
      </c>
      <c r="J126" s="104">
        <v>10.26</v>
      </c>
      <c r="K126" s="104"/>
      <c r="L126" s="105" t="s">
        <v>6</v>
      </c>
      <c r="M126" s="106"/>
      <c r="N126" s="107" t="s">
        <v>69</v>
      </c>
      <c r="O126" s="114"/>
      <c r="P126" s="115"/>
      <c r="Q126" s="116"/>
    </row>
    <row r="127" spans="2:18" s="111" customFormat="1" x14ac:dyDescent="0.2">
      <c r="B127" s="96">
        <v>108</v>
      </c>
      <c r="C127" s="97">
        <v>4</v>
      </c>
      <c r="D127" s="98"/>
      <c r="E127" s="99"/>
      <c r="F127" s="100" t="s">
        <v>91</v>
      </c>
      <c r="G127" s="101">
        <f>H127*J127/1000</f>
        <v>0.11665619999999999</v>
      </c>
      <c r="H127" s="102">
        <v>11.37</v>
      </c>
      <c r="I127" s="103">
        <v>1</v>
      </c>
      <c r="J127" s="104">
        <v>10.26</v>
      </c>
      <c r="K127" s="104"/>
      <c r="L127" s="105" t="s">
        <v>6</v>
      </c>
      <c r="M127" s="106"/>
      <c r="N127" s="107" t="s">
        <v>69</v>
      </c>
      <c r="O127" s="114"/>
      <c r="P127" s="115"/>
      <c r="Q127" s="116"/>
    </row>
    <row r="128" spans="2:18" x14ac:dyDescent="0.2">
      <c r="B128" s="42"/>
      <c r="C128" s="41"/>
      <c r="D128" s="40"/>
      <c r="E128" s="39"/>
      <c r="F128" s="38"/>
      <c r="G128" s="37"/>
      <c r="H128" s="36"/>
      <c r="I128" s="35"/>
      <c r="J128" s="34"/>
      <c r="K128" s="34"/>
      <c r="L128" s="33"/>
      <c r="M128" s="32"/>
      <c r="N128" s="31"/>
      <c r="O128" s="30"/>
      <c r="P128" s="29"/>
      <c r="Q128" s="28"/>
    </row>
    <row r="129" spans="2:17" x14ac:dyDescent="0.2">
      <c r="B129" s="42" t="s">
        <v>92</v>
      </c>
      <c r="C129" s="41"/>
      <c r="D129" s="40"/>
      <c r="E129" s="39"/>
      <c r="F129" s="46" t="s">
        <v>93</v>
      </c>
      <c r="G129" s="45">
        <f>H129*J129/1000</f>
        <v>0.12285</v>
      </c>
      <c r="H129" s="4">
        <v>5.85</v>
      </c>
      <c r="I129" s="44">
        <v>1</v>
      </c>
      <c r="J129" s="34">
        <v>21</v>
      </c>
      <c r="K129" s="34"/>
      <c r="L129" s="33" t="s">
        <v>6</v>
      </c>
      <c r="M129" s="50"/>
      <c r="N129" s="31" t="s">
        <v>69</v>
      </c>
      <c r="O129" s="10">
        <f>SUM(G129:G130)</f>
        <v>0.26565</v>
      </c>
      <c r="P129" s="9">
        <f>SUM(H129:H130)</f>
        <v>12.649999999999999</v>
      </c>
      <c r="Q129" s="8">
        <f>SUM(I129:I130)</f>
        <v>2</v>
      </c>
    </row>
    <row r="130" spans="2:17" x14ac:dyDescent="0.2">
      <c r="B130" s="42" t="s">
        <v>92</v>
      </c>
      <c r="C130" s="41"/>
      <c r="D130" s="40"/>
      <c r="E130" s="39"/>
      <c r="F130" s="46" t="s">
        <v>93</v>
      </c>
      <c r="G130" s="45">
        <f>H130*J130/1000</f>
        <v>0.14279999999999998</v>
      </c>
      <c r="H130" s="4">
        <v>6.8</v>
      </c>
      <c r="I130" s="44">
        <v>1</v>
      </c>
      <c r="J130" s="34">
        <v>21</v>
      </c>
      <c r="K130" s="34"/>
      <c r="L130" s="33" t="s">
        <v>6</v>
      </c>
      <c r="M130" s="50"/>
      <c r="N130" s="31" t="s">
        <v>69</v>
      </c>
      <c r="O130" s="30"/>
      <c r="P130" s="29"/>
      <c r="Q130" s="28"/>
    </row>
    <row r="131" spans="2:17" x14ac:dyDescent="0.2">
      <c r="B131" s="42"/>
      <c r="C131" s="41"/>
      <c r="D131" s="40"/>
      <c r="E131" s="39"/>
      <c r="F131" s="38"/>
      <c r="G131" s="45"/>
      <c r="H131" s="4"/>
      <c r="I131" s="44"/>
      <c r="J131" s="34"/>
      <c r="K131" s="34"/>
      <c r="L131" s="33"/>
      <c r="M131" s="32"/>
      <c r="N131" s="31"/>
      <c r="O131" s="30"/>
      <c r="P131" s="29"/>
      <c r="Q131" s="28"/>
    </row>
    <row r="132" spans="2:17" x14ac:dyDescent="0.2">
      <c r="B132" s="42" t="s">
        <v>94</v>
      </c>
      <c r="C132" s="41"/>
      <c r="D132" s="40"/>
      <c r="E132" s="39"/>
      <c r="F132" s="46" t="s">
        <v>93</v>
      </c>
      <c r="G132" s="45">
        <f>H132*J132/1000</f>
        <v>0.11025</v>
      </c>
      <c r="H132" s="4">
        <v>5.25</v>
      </c>
      <c r="I132" s="44">
        <v>1</v>
      </c>
      <c r="J132" s="34">
        <v>21</v>
      </c>
      <c r="K132" s="34"/>
      <c r="L132" s="33" t="s">
        <v>6</v>
      </c>
      <c r="M132" s="50"/>
      <c r="N132" s="31" t="s">
        <v>69</v>
      </c>
      <c r="O132" s="10">
        <f>SUM(G132:G134)</f>
        <v>0.30345</v>
      </c>
      <c r="P132" s="9">
        <f>SUM(H132:H134)</f>
        <v>14.450000000000001</v>
      </c>
      <c r="Q132" s="8">
        <f>SUM(I132:I134)</f>
        <v>3</v>
      </c>
    </row>
    <row r="133" spans="2:17" x14ac:dyDescent="0.2">
      <c r="B133" s="42" t="s">
        <v>94</v>
      </c>
      <c r="C133" s="41"/>
      <c r="D133" s="40"/>
      <c r="E133" s="39"/>
      <c r="F133" s="46" t="s">
        <v>93</v>
      </c>
      <c r="G133" s="45">
        <f>H133*J133/1000</f>
        <v>0.10604999999999999</v>
      </c>
      <c r="H133" s="4">
        <v>5.05</v>
      </c>
      <c r="I133" s="44">
        <v>1</v>
      </c>
      <c r="J133" s="34">
        <v>21</v>
      </c>
      <c r="K133" s="34"/>
      <c r="L133" s="33" t="s">
        <v>6</v>
      </c>
      <c r="M133" s="50"/>
      <c r="N133" s="31" t="s">
        <v>69</v>
      </c>
      <c r="O133" s="30"/>
      <c r="P133" s="29"/>
      <c r="Q133" s="28"/>
    </row>
    <row r="134" spans="2:17" x14ac:dyDescent="0.2">
      <c r="B134" s="42" t="s">
        <v>94</v>
      </c>
      <c r="C134" s="41"/>
      <c r="D134" s="40"/>
      <c r="E134" s="39"/>
      <c r="F134" s="46" t="s">
        <v>93</v>
      </c>
      <c r="G134" s="45">
        <f>H134*J134/1000</f>
        <v>8.7150000000000005E-2</v>
      </c>
      <c r="H134" s="4">
        <v>4.1500000000000004</v>
      </c>
      <c r="I134" s="44">
        <v>1</v>
      </c>
      <c r="J134" s="34">
        <v>21</v>
      </c>
      <c r="K134" s="34"/>
      <c r="L134" s="33" t="s">
        <v>6</v>
      </c>
      <c r="M134" s="50"/>
      <c r="N134" s="31" t="s">
        <v>69</v>
      </c>
      <c r="O134" s="30"/>
      <c r="P134" s="29"/>
      <c r="Q134" s="28"/>
    </row>
    <row r="135" spans="2:17" x14ac:dyDescent="0.2">
      <c r="B135" s="42"/>
      <c r="C135" s="41"/>
      <c r="D135" s="40"/>
      <c r="E135" s="39"/>
      <c r="F135" s="38"/>
      <c r="G135" s="45"/>
      <c r="H135" s="4"/>
      <c r="I135" s="44"/>
      <c r="J135" s="34"/>
      <c r="K135" s="34"/>
      <c r="L135" s="33"/>
      <c r="M135" s="32"/>
      <c r="N135" s="31"/>
      <c r="O135" s="30"/>
      <c r="P135" s="29"/>
      <c r="Q135" s="28"/>
    </row>
    <row r="136" spans="2:17" x14ac:dyDescent="0.2">
      <c r="B136" s="42" t="s">
        <v>95</v>
      </c>
      <c r="C136" s="41"/>
      <c r="D136" s="40"/>
      <c r="E136" s="39"/>
      <c r="F136" s="46" t="s">
        <v>24</v>
      </c>
      <c r="G136" s="45">
        <f>H136*J136/1000</f>
        <v>0.28920000000000007</v>
      </c>
      <c r="H136" s="4">
        <v>12.05</v>
      </c>
      <c r="I136" s="44">
        <v>1</v>
      </c>
      <c r="J136" s="34">
        <v>24</v>
      </c>
      <c r="K136" s="34"/>
      <c r="L136" s="33" t="s">
        <v>6</v>
      </c>
      <c r="M136" s="50"/>
      <c r="N136" s="31" t="s">
        <v>69</v>
      </c>
      <c r="O136" s="10">
        <f>SUM(G136)</f>
        <v>0.28920000000000007</v>
      </c>
      <c r="P136" s="9">
        <f>SUM(H136)</f>
        <v>12.05</v>
      </c>
      <c r="Q136" s="8">
        <f>SUM(I136)</f>
        <v>1</v>
      </c>
    </row>
    <row r="137" spans="2:17" x14ac:dyDescent="0.2">
      <c r="B137" s="42"/>
      <c r="C137" s="41"/>
      <c r="D137" s="40"/>
      <c r="E137" s="39"/>
      <c r="F137" s="38"/>
      <c r="G137" s="45"/>
      <c r="H137" s="4"/>
      <c r="I137" s="44"/>
      <c r="J137" s="34"/>
      <c r="K137" s="34"/>
      <c r="L137" s="33"/>
      <c r="M137" s="32"/>
      <c r="N137" s="31"/>
      <c r="O137" s="30"/>
      <c r="P137" s="29"/>
      <c r="Q137" s="28"/>
    </row>
    <row r="138" spans="2:17" x14ac:dyDescent="0.2">
      <c r="B138" s="42" t="s">
        <v>96</v>
      </c>
      <c r="C138" s="41"/>
      <c r="D138" s="40"/>
      <c r="E138" s="39"/>
      <c r="F138" s="46" t="s">
        <v>93</v>
      </c>
      <c r="G138" s="45">
        <f>H138*J138/1000</f>
        <v>0.13535999999999998</v>
      </c>
      <c r="H138" s="4">
        <v>5.64</v>
      </c>
      <c r="I138" s="44">
        <v>1</v>
      </c>
      <c r="J138" s="34">
        <v>24</v>
      </c>
      <c r="K138" s="34"/>
      <c r="L138" s="33" t="s">
        <v>6</v>
      </c>
      <c r="M138" s="50"/>
      <c r="N138" s="31" t="s">
        <v>69</v>
      </c>
      <c r="O138" s="10">
        <f>SUM(G138)</f>
        <v>0.13535999999999998</v>
      </c>
      <c r="P138" s="9">
        <f>SUM(H138)</f>
        <v>5.64</v>
      </c>
      <c r="Q138" s="8">
        <f>SUM(I138)</f>
        <v>1</v>
      </c>
    </row>
    <row r="139" spans="2:17" x14ac:dyDescent="0.2">
      <c r="B139" s="42"/>
      <c r="C139" s="41"/>
      <c r="D139" s="40"/>
      <c r="E139" s="39"/>
      <c r="F139" s="38"/>
      <c r="G139" s="37"/>
      <c r="H139" s="36"/>
      <c r="I139" s="35"/>
      <c r="J139" s="34"/>
      <c r="K139" s="34"/>
      <c r="L139" s="33"/>
      <c r="M139" s="32"/>
      <c r="N139" s="31"/>
      <c r="O139" s="30"/>
      <c r="P139" s="29"/>
      <c r="Q139" s="28"/>
    </row>
    <row r="140" spans="2:17" x14ac:dyDescent="0.2">
      <c r="B140" s="42" t="s">
        <v>97</v>
      </c>
      <c r="C140" s="41"/>
      <c r="D140" s="40"/>
      <c r="E140" s="39"/>
      <c r="F140" s="46" t="s">
        <v>93</v>
      </c>
      <c r="G140" s="45">
        <f>H140*J140/1000</f>
        <v>0.101382</v>
      </c>
      <c r="H140" s="4">
        <v>3.66</v>
      </c>
      <c r="I140" s="44">
        <v>1</v>
      </c>
      <c r="J140" s="34">
        <v>27.7</v>
      </c>
      <c r="K140" s="34"/>
      <c r="L140" s="33" t="s">
        <v>6</v>
      </c>
      <c r="M140" s="50"/>
      <c r="N140" s="31" t="s">
        <v>69</v>
      </c>
      <c r="O140" s="10">
        <f>SUM(G140:G141)</f>
        <v>0.27533799999999997</v>
      </c>
      <c r="P140" s="9">
        <f>SUM(H140:H141)</f>
        <v>9.9400000000000013</v>
      </c>
      <c r="Q140" s="8">
        <f>SUM(I140:I141)</f>
        <v>2</v>
      </c>
    </row>
    <row r="141" spans="2:17" x14ac:dyDescent="0.2">
      <c r="B141" s="42" t="s">
        <v>97</v>
      </c>
      <c r="C141" s="41"/>
      <c r="D141" s="40"/>
      <c r="E141" s="39"/>
      <c r="F141" s="46" t="s">
        <v>93</v>
      </c>
      <c r="G141" s="45">
        <f>H141*J141/1000</f>
        <v>0.173956</v>
      </c>
      <c r="H141" s="4">
        <v>6.28</v>
      </c>
      <c r="I141" s="44">
        <v>1</v>
      </c>
      <c r="J141" s="34">
        <v>27.7</v>
      </c>
      <c r="K141" s="34"/>
      <c r="L141" s="33" t="s">
        <v>6</v>
      </c>
      <c r="M141" s="50"/>
      <c r="N141" s="31" t="s">
        <v>69</v>
      </c>
      <c r="O141" s="30"/>
      <c r="P141" s="29"/>
      <c r="Q141" s="28"/>
    </row>
    <row r="142" spans="2:17" x14ac:dyDescent="0.2">
      <c r="B142" s="42"/>
      <c r="C142" s="41"/>
      <c r="D142" s="40"/>
      <c r="E142" s="39"/>
      <c r="F142" s="38"/>
      <c r="G142" s="48"/>
      <c r="H142" s="36"/>
      <c r="I142" s="35"/>
      <c r="J142" s="34"/>
      <c r="K142" s="34"/>
      <c r="L142" s="33"/>
      <c r="M142" s="32"/>
      <c r="N142" s="31"/>
      <c r="O142" s="30"/>
      <c r="P142" s="29"/>
      <c r="Q142" s="28"/>
    </row>
    <row r="143" spans="2:17" x14ac:dyDescent="0.2">
      <c r="B143" s="42" t="s">
        <v>98</v>
      </c>
      <c r="C143" s="47">
        <v>5</v>
      </c>
      <c r="D143" s="40"/>
      <c r="E143" s="39"/>
      <c r="F143" s="46" t="s">
        <v>99</v>
      </c>
      <c r="G143" s="45">
        <f>H143*J143/1000</f>
        <v>2.0201999999999998E-2</v>
      </c>
      <c r="H143" s="4">
        <v>4.2</v>
      </c>
      <c r="I143" s="44">
        <v>1</v>
      </c>
      <c r="J143" s="34">
        <v>4.8099999999999996</v>
      </c>
      <c r="K143" s="34"/>
      <c r="L143" s="33" t="s">
        <v>6</v>
      </c>
      <c r="M143" s="43"/>
      <c r="N143" s="31" t="s">
        <v>69</v>
      </c>
      <c r="O143" s="10">
        <f>SUM(G143:G143)</f>
        <v>2.0201999999999998E-2</v>
      </c>
      <c r="P143" s="9">
        <f>SUM(H143:H143)</f>
        <v>4.2</v>
      </c>
      <c r="Q143" s="8">
        <f>SUM(I143:I143)</f>
        <v>1</v>
      </c>
    </row>
    <row r="144" spans="2:17" x14ac:dyDescent="0.2">
      <c r="B144" s="42"/>
      <c r="C144" s="41"/>
      <c r="D144" s="40"/>
      <c r="E144" s="39"/>
      <c r="F144" s="38"/>
      <c r="G144" s="48"/>
      <c r="H144" s="36"/>
      <c r="I144" s="35"/>
      <c r="J144" s="34"/>
      <c r="K144" s="34"/>
      <c r="L144" s="33"/>
      <c r="M144" s="32"/>
      <c r="N144" s="31"/>
      <c r="O144" s="30"/>
      <c r="P144" s="29"/>
      <c r="Q144" s="28"/>
    </row>
    <row r="145" spans="2:17" x14ac:dyDescent="0.2">
      <c r="B145" s="42" t="s">
        <v>100</v>
      </c>
      <c r="C145" s="47">
        <v>8</v>
      </c>
      <c r="D145" s="40"/>
      <c r="E145" s="39"/>
      <c r="F145" s="46" t="s">
        <v>99</v>
      </c>
      <c r="G145" s="45">
        <f>H145*J145/1000</f>
        <v>3.6749999999999998E-2</v>
      </c>
      <c r="H145" s="4">
        <v>3</v>
      </c>
      <c r="I145" s="44">
        <v>1</v>
      </c>
      <c r="J145" s="34">
        <v>12.25</v>
      </c>
      <c r="K145" s="34"/>
      <c r="L145" s="33" t="s">
        <v>6</v>
      </c>
      <c r="M145" s="43"/>
      <c r="N145" s="31" t="s">
        <v>69</v>
      </c>
      <c r="O145" s="10">
        <f>SUM(G145:G145)</f>
        <v>3.6749999999999998E-2</v>
      </c>
      <c r="P145" s="9">
        <f>SUM(H145:H145)</f>
        <v>3</v>
      </c>
      <c r="Q145" s="8">
        <f>SUM(I145:I145)</f>
        <v>1</v>
      </c>
    </row>
    <row r="146" spans="2:17" x14ac:dyDescent="0.2">
      <c r="B146" s="42"/>
      <c r="C146" s="41"/>
      <c r="D146" s="40"/>
      <c r="E146" s="39"/>
      <c r="F146" s="38"/>
      <c r="G146" s="37"/>
      <c r="H146" s="36"/>
      <c r="I146" s="35"/>
      <c r="J146" s="34"/>
      <c r="K146" s="34"/>
      <c r="L146" s="33"/>
      <c r="M146" s="32"/>
      <c r="N146" s="31"/>
      <c r="O146" s="30"/>
      <c r="P146" s="29"/>
      <c r="Q146" s="28"/>
    </row>
    <row r="147" spans="2:17" x14ac:dyDescent="0.2">
      <c r="B147" s="42"/>
      <c r="C147" s="41"/>
      <c r="D147" s="40"/>
      <c r="E147" s="39"/>
      <c r="F147" s="38"/>
      <c r="G147" s="37"/>
      <c r="H147" s="36"/>
      <c r="I147" s="35"/>
      <c r="J147" s="34"/>
      <c r="K147" s="34"/>
      <c r="L147" s="33"/>
      <c r="M147" s="32"/>
      <c r="N147" s="31"/>
      <c r="O147" s="30"/>
      <c r="P147" s="29"/>
      <c r="Q147" s="28"/>
    </row>
    <row r="148" spans="2:17" x14ac:dyDescent="0.2">
      <c r="B148" s="27"/>
      <c r="C148" s="21"/>
      <c r="D148" s="20"/>
      <c r="E148" s="19"/>
      <c r="F148" s="18"/>
      <c r="G148" s="17"/>
      <c r="H148" s="16"/>
      <c r="I148" s="15"/>
      <c r="J148" s="14"/>
      <c r="K148" s="14"/>
      <c r="L148" s="13"/>
      <c r="M148" s="12"/>
      <c r="N148" s="11"/>
      <c r="O148" s="10"/>
      <c r="P148" s="9"/>
      <c r="Q148" s="8"/>
    </row>
    <row r="149" spans="2:17" x14ac:dyDescent="0.2">
      <c r="B149" s="22"/>
      <c r="C149" s="21"/>
      <c r="D149" s="20"/>
      <c r="E149" s="19"/>
      <c r="F149" s="18"/>
      <c r="G149" s="17"/>
      <c r="H149" s="16"/>
      <c r="I149" s="15"/>
      <c r="J149" s="26"/>
      <c r="K149" s="26"/>
      <c r="L149" s="13"/>
      <c r="M149" s="12"/>
      <c r="N149" s="11"/>
      <c r="O149" s="10"/>
      <c r="P149" s="9"/>
      <c r="Q149" s="8"/>
    </row>
    <row r="150" spans="2:17" x14ac:dyDescent="0.2">
      <c r="B150" s="22"/>
      <c r="C150" s="21"/>
      <c r="D150" s="20"/>
      <c r="E150" s="19"/>
      <c r="F150" s="18" t="s">
        <v>4</v>
      </c>
      <c r="G150" s="25">
        <f>SUM(G116:G147)</f>
        <v>5.2078208000000012</v>
      </c>
      <c r="H150" s="24">
        <f>SUM(H116:H147)</f>
        <v>140.04999999999998</v>
      </c>
      <c r="I150" s="23">
        <f>SUM(I116:I147)</f>
        <v>19</v>
      </c>
      <c r="J150" s="14"/>
      <c r="K150" s="14"/>
      <c r="L150" s="13"/>
      <c r="M150" s="12"/>
      <c r="N150" s="11"/>
      <c r="O150" s="10">
        <f>SUM(O117:O147)</f>
        <v>5.2078207999999995</v>
      </c>
      <c r="P150" s="9">
        <f>SUM(P116:P145)</f>
        <v>140.05000000000001</v>
      </c>
      <c r="Q150" s="8">
        <f>SUM(Q116:Q145)</f>
        <v>19</v>
      </c>
    </row>
    <row r="151" spans="2:17" x14ac:dyDescent="0.2">
      <c r="B151" s="22"/>
      <c r="C151" s="21"/>
      <c r="D151" s="20"/>
      <c r="E151" s="19"/>
      <c r="F151" s="18"/>
      <c r="G151" s="17"/>
      <c r="H151" s="16"/>
      <c r="I151" s="15"/>
      <c r="J151" s="14"/>
      <c r="K151" s="14"/>
      <c r="L151" s="13"/>
      <c r="M151" s="12"/>
      <c r="N151" s="11"/>
      <c r="O151" s="10"/>
      <c r="P151" s="9"/>
      <c r="Q151" s="8"/>
    </row>
    <row r="152" spans="2:17" x14ac:dyDescent="0.2">
      <c r="B152" s="68" t="s">
        <v>3</v>
      </c>
      <c r="C152" s="69"/>
      <c r="D152" s="69"/>
      <c r="E152" s="69"/>
      <c r="F152" s="70"/>
      <c r="G152" s="71">
        <f>G150-O150</f>
        <v>0</v>
      </c>
      <c r="H152" s="72"/>
      <c r="I152" s="72"/>
      <c r="J152" s="72"/>
      <c r="K152" s="72"/>
      <c r="L152" s="72"/>
      <c r="M152" s="72"/>
      <c r="N152" s="72"/>
      <c r="O152" s="73"/>
      <c r="P152" s="7"/>
      <c r="Q152" s="6"/>
    </row>
    <row r="153" spans="2:17" x14ac:dyDescent="0.2">
      <c r="B153" s="68" t="s">
        <v>2</v>
      </c>
      <c r="C153" s="69"/>
      <c r="D153" s="69"/>
      <c r="E153" s="69"/>
      <c r="F153" s="70"/>
      <c r="G153" s="5"/>
      <c r="H153" s="74">
        <f>H150-P150</f>
        <v>0</v>
      </c>
      <c r="I153" s="75"/>
      <c r="J153" s="75"/>
      <c r="K153" s="75"/>
      <c r="L153" s="75"/>
      <c r="M153" s="75"/>
      <c r="N153" s="75"/>
      <c r="O153" s="75"/>
      <c r="P153" s="76"/>
      <c r="Q153" s="6"/>
    </row>
    <row r="154" spans="2:17" x14ac:dyDescent="0.2">
      <c r="B154" s="68" t="s">
        <v>1</v>
      </c>
      <c r="C154" s="69"/>
      <c r="D154" s="69"/>
      <c r="E154" s="69"/>
      <c r="F154" s="70"/>
      <c r="G154" s="5"/>
      <c r="H154" s="4"/>
      <c r="I154" s="77">
        <f>I150-Q150</f>
        <v>0</v>
      </c>
      <c r="J154" s="78"/>
      <c r="K154" s="78"/>
      <c r="L154" s="78"/>
      <c r="M154" s="78"/>
      <c r="N154" s="78"/>
      <c r="O154" s="78"/>
      <c r="P154" s="78"/>
      <c r="Q154" s="79"/>
    </row>
    <row r="156" spans="2:17" ht="16" thickBot="1" x14ac:dyDescent="0.25"/>
    <row r="157" spans="2:17" x14ac:dyDescent="0.2">
      <c r="B157" s="80" t="s">
        <v>101</v>
      </c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2" t="s">
        <v>3</v>
      </c>
      <c r="P157" s="84" t="s">
        <v>2</v>
      </c>
      <c r="Q157" s="86" t="s">
        <v>1</v>
      </c>
    </row>
    <row r="158" spans="2:17" x14ac:dyDescent="0.2">
      <c r="B158" s="88" t="s">
        <v>64</v>
      </c>
      <c r="C158" s="90" t="s">
        <v>102</v>
      </c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2"/>
      <c r="O158" s="83"/>
      <c r="P158" s="85"/>
      <c r="Q158" s="87"/>
    </row>
    <row r="159" spans="2:17" x14ac:dyDescent="0.2">
      <c r="B159" s="89"/>
      <c r="C159" s="93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5"/>
      <c r="O159" s="83"/>
      <c r="P159" s="85"/>
      <c r="Q159" s="87"/>
    </row>
    <row r="160" spans="2:17" x14ac:dyDescent="0.2">
      <c r="B160" s="62" t="s">
        <v>62</v>
      </c>
      <c r="C160" s="61" t="s">
        <v>61</v>
      </c>
      <c r="D160" s="31" t="s">
        <v>60</v>
      </c>
      <c r="E160" s="60" t="s">
        <v>59</v>
      </c>
      <c r="F160" s="59" t="s">
        <v>58</v>
      </c>
      <c r="G160" s="58" t="s">
        <v>3</v>
      </c>
      <c r="H160" s="57" t="s">
        <v>2</v>
      </c>
      <c r="I160" s="56" t="s">
        <v>1</v>
      </c>
      <c r="J160" s="55" t="s">
        <v>57</v>
      </c>
      <c r="K160" s="54"/>
      <c r="L160" s="53" t="s">
        <v>56</v>
      </c>
      <c r="M160" s="52" t="s">
        <v>55</v>
      </c>
      <c r="N160" s="51" t="s">
        <v>54</v>
      </c>
      <c r="O160" s="83"/>
      <c r="P160" s="85"/>
      <c r="Q160" s="87"/>
    </row>
    <row r="161" spans="2:18" x14ac:dyDescent="0.2">
      <c r="B161" s="42"/>
      <c r="C161" s="41"/>
      <c r="D161" s="40"/>
      <c r="E161" s="39"/>
      <c r="F161" s="38"/>
      <c r="G161" s="37"/>
      <c r="H161" s="36"/>
      <c r="I161" s="35"/>
      <c r="J161" s="34"/>
      <c r="K161" s="34"/>
      <c r="L161" s="33"/>
      <c r="M161" s="32"/>
      <c r="N161" s="31"/>
      <c r="O161" s="30"/>
      <c r="P161" s="29"/>
      <c r="Q161" s="28"/>
    </row>
    <row r="162" spans="2:18" x14ac:dyDescent="0.2">
      <c r="B162" s="42" t="s">
        <v>103</v>
      </c>
      <c r="C162" s="47"/>
      <c r="D162" s="40"/>
      <c r="E162" s="39"/>
      <c r="F162" s="46" t="s">
        <v>104</v>
      </c>
      <c r="G162" s="45">
        <f>H162*J162/1000</f>
        <v>0.27412000000000003</v>
      </c>
      <c r="H162" s="4">
        <v>7.7</v>
      </c>
      <c r="I162" s="44">
        <v>1</v>
      </c>
      <c r="J162" s="34">
        <v>35.6</v>
      </c>
      <c r="K162" s="34"/>
      <c r="L162" s="33" t="s">
        <v>105</v>
      </c>
      <c r="M162" s="43"/>
      <c r="N162" s="31" t="s">
        <v>5</v>
      </c>
      <c r="O162" s="10">
        <f>SUM(G162:G162)</f>
        <v>0.27412000000000003</v>
      </c>
      <c r="P162" s="9">
        <f>SUM(H162:H162)</f>
        <v>7.7</v>
      </c>
      <c r="Q162" s="8">
        <f>SUM(I162:I162)</f>
        <v>1</v>
      </c>
    </row>
    <row r="163" spans="2:18" x14ac:dyDescent="0.2">
      <c r="B163" s="42"/>
      <c r="C163" s="41"/>
      <c r="D163" s="40"/>
      <c r="E163" s="39"/>
      <c r="F163" s="38"/>
      <c r="G163" s="37"/>
      <c r="H163" s="36"/>
      <c r="I163" s="35"/>
      <c r="J163" s="34"/>
      <c r="K163" s="34"/>
      <c r="L163" s="33"/>
      <c r="M163" s="32"/>
      <c r="N163" s="31"/>
      <c r="O163" s="30"/>
      <c r="P163" s="29"/>
      <c r="Q163" s="28"/>
    </row>
    <row r="164" spans="2:18" x14ac:dyDescent="0.2">
      <c r="B164" s="42" t="s">
        <v>106</v>
      </c>
      <c r="C164" s="47"/>
      <c r="D164" s="40"/>
      <c r="E164" s="39"/>
      <c r="F164" s="46" t="s">
        <v>107</v>
      </c>
      <c r="G164" s="45">
        <f>H164*J164/1000</f>
        <v>9.0649000000000021E-2</v>
      </c>
      <c r="H164" s="4">
        <v>2.4700000000000002</v>
      </c>
      <c r="I164" s="44">
        <v>1</v>
      </c>
      <c r="J164" s="34">
        <v>36.700000000000003</v>
      </c>
      <c r="K164" s="34"/>
      <c r="L164" s="33" t="s">
        <v>6</v>
      </c>
      <c r="M164" s="43"/>
      <c r="N164" s="31" t="s">
        <v>5</v>
      </c>
      <c r="O164" s="10">
        <f>SUM(G164:G164)</f>
        <v>9.0649000000000021E-2</v>
      </c>
      <c r="P164" s="9">
        <f>SUM(H164:H164)</f>
        <v>2.4700000000000002</v>
      </c>
      <c r="Q164" s="8">
        <f>SUM(I164:I164)</f>
        <v>1</v>
      </c>
    </row>
    <row r="165" spans="2:18" x14ac:dyDescent="0.2">
      <c r="B165" s="42"/>
      <c r="C165" s="41"/>
      <c r="D165" s="40"/>
      <c r="E165" s="39"/>
      <c r="F165" s="38"/>
      <c r="G165" s="37"/>
      <c r="H165" s="36"/>
      <c r="I165" s="35"/>
      <c r="J165" s="34"/>
      <c r="K165" s="34"/>
      <c r="L165" s="33"/>
      <c r="M165" s="32"/>
      <c r="N165" s="31"/>
      <c r="O165" s="30"/>
      <c r="P165" s="29"/>
      <c r="Q165" s="28"/>
    </row>
    <row r="166" spans="2:18" x14ac:dyDescent="0.2">
      <c r="B166" s="42" t="s">
        <v>108</v>
      </c>
      <c r="C166" s="47"/>
      <c r="D166" s="40"/>
      <c r="E166" s="39"/>
      <c r="F166" s="46" t="s">
        <v>109</v>
      </c>
      <c r="G166" s="45">
        <f>H166*J166/1000</f>
        <v>0.71943999999999997</v>
      </c>
      <c r="H166" s="4">
        <v>6.8</v>
      </c>
      <c r="I166" s="44">
        <v>1</v>
      </c>
      <c r="J166" s="34">
        <v>105.8</v>
      </c>
      <c r="K166" s="34"/>
      <c r="L166" s="33" t="s">
        <v>6</v>
      </c>
      <c r="M166" s="43"/>
      <c r="N166" s="31" t="s">
        <v>5</v>
      </c>
      <c r="O166" s="10">
        <f>SUM(G166:G166)</f>
        <v>0.71943999999999997</v>
      </c>
      <c r="P166" s="9">
        <f>SUM(H166:H166)</f>
        <v>6.8</v>
      </c>
      <c r="Q166" s="8">
        <f>SUM(I166:I166)</f>
        <v>1</v>
      </c>
    </row>
    <row r="167" spans="2:18" x14ac:dyDescent="0.2">
      <c r="B167" s="42"/>
      <c r="C167" s="41"/>
      <c r="D167" s="40"/>
      <c r="E167" s="39"/>
      <c r="F167" s="38"/>
      <c r="G167" s="37"/>
      <c r="H167" s="36"/>
      <c r="I167" s="35"/>
      <c r="J167" s="34"/>
      <c r="K167" s="34"/>
      <c r="L167" s="33"/>
      <c r="M167" s="32"/>
      <c r="N167" s="31"/>
      <c r="O167" s="30"/>
      <c r="P167" s="29"/>
      <c r="Q167" s="28"/>
    </row>
    <row r="168" spans="2:18" x14ac:dyDescent="0.2">
      <c r="B168" s="42" t="s">
        <v>110</v>
      </c>
      <c r="C168" s="47"/>
      <c r="D168" s="40"/>
      <c r="E168" s="39"/>
      <c r="F168" s="46" t="s">
        <v>111</v>
      </c>
      <c r="G168" s="45">
        <f>H168*J168/1000</f>
        <v>0.52080000000000004</v>
      </c>
      <c r="H168" s="4">
        <v>10.5</v>
      </c>
      <c r="I168" s="44">
        <v>1</v>
      </c>
      <c r="J168" s="34">
        <v>49.6</v>
      </c>
      <c r="K168" s="34"/>
      <c r="L168" s="33" t="s">
        <v>6</v>
      </c>
      <c r="M168" s="43"/>
      <c r="N168" s="31" t="s">
        <v>5</v>
      </c>
      <c r="O168" s="10">
        <f>SUM(G168:G169)</f>
        <v>0.85560000000000003</v>
      </c>
      <c r="P168" s="9">
        <f>SUM(H168:H169)</f>
        <v>17.25</v>
      </c>
      <c r="Q168" s="8">
        <f>SUM(I168:I169)</f>
        <v>2</v>
      </c>
      <c r="R168" t="s">
        <v>29</v>
      </c>
    </row>
    <row r="169" spans="2:18" x14ac:dyDescent="0.2">
      <c r="B169" s="42" t="s">
        <v>110</v>
      </c>
      <c r="C169" s="47"/>
      <c r="D169" s="40"/>
      <c r="E169" s="39"/>
      <c r="F169" s="46" t="s">
        <v>112</v>
      </c>
      <c r="G169" s="45">
        <f>H169*J169/1000</f>
        <v>0.33479999999999999</v>
      </c>
      <c r="H169" s="4">
        <v>6.75</v>
      </c>
      <c r="I169" s="44">
        <v>1</v>
      </c>
      <c r="J169" s="34">
        <v>49.6</v>
      </c>
      <c r="K169" s="34"/>
      <c r="L169" s="33" t="s">
        <v>6</v>
      </c>
      <c r="M169" s="43"/>
      <c r="N169" s="31" t="s">
        <v>5</v>
      </c>
      <c r="O169" s="30"/>
      <c r="P169" s="29"/>
      <c r="Q169" s="28"/>
    </row>
    <row r="170" spans="2:18" x14ac:dyDescent="0.2">
      <c r="B170" s="42"/>
      <c r="C170" s="41"/>
      <c r="D170" s="40"/>
      <c r="E170" s="39"/>
      <c r="F170" s="38"/>
      <c r="G170" s="37"/>
      <c r="H170" s="36"/>
      <c r="I170" s="35"/>
      <c r="J170" s="34"/>
      <c r="K170" s="34"/>
      <c r="L170" s="33"/>
      <c r="M170" s="32"/>
      <c r="N170" s="31"/>
      <c r="O170" s="30"/>
      <c r="P170" s="29"/>
      <c r="Q170" s="28"/>
    </row>
    <row r="171" spans="2:18" x14ac:dyDescent="0.2">
      <c r="B171" s="42" t="s">
        <v>113</v>
      </c>
      <c r="C171" s="47"/>
      <c r="D171" s="40"/>
      <c r="E171" s="39"/>
      <c r="F171" s="46" t="s">
        <v>112</v>
      </c>
      <c r="G171" s="45">
        <f>H171*J171/1000</f>
        <v>0.62361500000000003</v>
      </c>
      <c r="H171" s="4">
        <v>9.5500000000000007</v>
      </c>
      <c r="I171" s="44">
        <v>1</v>
      </c>
      <c r="J171" s="34">
        <v>65.3</v>
      </c>
      <c r="K171" s="34"/>
      <c r="L171" s="33" t="s">
        <v>6</v>
      </c>
      <c r="M171" s="43"/>
      <c r="N171" s="31" t="s">
        <v>5</v>
      </c>
      <c r="O171" s="10">
        <f>SUM(G171:G171)</f>
        <v>0.62361500000000003</v>
      </c>
      <c r="P171" s="9">
        <f>SUM(H171:H171)</f>
        <v>9.5500000000000007</v>
      </c>
      <c r="Q171" s="8">
        <f>SUM(I171:I171)</f>
        <v>1</v>
      </c>
    </row>
    <row r="172" spans="2:18" x14ac:dyDescent="0.2">
      <c r="B172" s="42"/>
      <c r="C172" s="41"/>
      <c r="D172" s="40"/>
      <c r="E172" s="39"/>
      <c r="F172" s="38"/>
      <c r="G172" s="37"/>
      <c r="H172" s="36"/>
      <c r="I172" s="35"/>
      <c r="J172" s="34"/>
      <c r="K172" s="34"/>
      <c r="L172" s="33"/>
      <c r="M172" s="32"/>
      <c r="N172" s="31"/>
      <c r="O172" s="30"/>
      <c r="P172" s="29"/>
      <c r="Q172" s="28"/>
    </row>
    <row r="173" spans="2:18" x14ac:dyDescent="0.2">
      <c r="B173" s="42" t="s">
        <v>114</v>
      </c>
      <c r="C173" s="47"/>
      <c r="D173" s="40"/>
      <c r="E173" s="39"/>
      <c r="F173" s="46" t="s">
        <v>115</v>
      </c>
      <c r="G173" s="45">
        <f>H173*J173/1000</f>
        <v>0.32340000000000002</v>
      </c>
      <c r="H173" s="4">
        <v>4.9000000000000004</v>
      </c>
      <c r="I173" s="44">
        <v>1</v>
      </c>
      <c r="J173" s="34">
        <v>66</v>
      </c>
      <c r="K173" s="34"/>
      <c r="L173" s="33" t="s">
        <v>6</v>
      </c>
      <c r="M173" s="43"/>
      <c r="N173" s="31" t="s">
        <v>5</v>
      </c>
      <c r="O173" s="10">
        <f>SUM(G173:G173)</f>
        <v>0.32340000000000002</v>
      </c>
      <c r="P173" s="9">
        <f>SUM(H173:H173)</f>
        <v>4.9000000000000004</v>
      </c>
      <c r="Q173" s="8">
        <f>SUM(I173:I173)</f>
        <v>1</v>
      </c>
    </row>
    <row r="174" spans="2:18" x14ac:dyDescent="0.2">
      <c r="B174" s="42"/>
      <c r="C174" s="41"/>
      <c r="D174" s="40"/>
      <c r="E174" s="39"/>
      <c r="F174" s="38"/>
      <c r="G174" s="37"/>
      <c r="H174" s="36"/>
      <c r="I174" s="35"/>
      <c r="J174" s="34"/>
      <c r="K174" s="34"/>
      <c r="L174" s="33"/>
      <c r="M174" s="32"/>
      <c r="N174" s="31"/>
      <c r="O174" s="30"/>
      <c r="P174" s="29"/>
      <c r="Q174" s="28"/>
    </row>
    <row r="175" spans="2:18" x14ac:dyDescent="0.2">
      <c r="B175" s="42" t="s">
        <v>116</v>
      </c>
      <c r="C175" s="47"/>
      <c r="D175" s="40"/>
      <c r="E175" s="39"/>
      <c r="F175" s="46" t="s">
        <v>117</v>
      </c>
      <c r="G175" s="45">
        <f>H175*J175/1000</f>
        <v>0.67754499999999995</v>
      </c>
      <c r="H175" s="4">
        <v>6.35</v>
      </c>
      <c r="I175" s="44">
        <v>1</v>
      </c>
      <c r="J175" s="34">
        <v>106.7</v>
      </c>
      <c r="K175" s="34"/>
      <c r="L175" s="33" t="s">
        <v>6</v>
      </c>
      <c r="M175" s="43"/>
      <c r="N175" s="31" t="s">
        <v>5</v>
      </c>
      <c r="O175" s="10">
        <f>SUM(G175:G176)</f>
        <v>1.1544939999999999</v>
      </c>
      <c r="P175" s="9">
        <f>SUM(H175:H176)</f>
        <v>10.82</v>
      </c>
      <c r="Q175" s="8">
        <f>SUM(I175:I176)</f>
        <v>2</v>
      </c>
      <c r="R175" t="s">
        <v>29</v>
      </c>
    </row>
    <row r="176" spans="2:18" x14ac:dyDescent="0.2">
      <c r="B176" s="42" t="s">
        <v>116</v>
      </c>
      <c r="C176" s="47"/>
      <c r="D176" s="40"/>
      <c r="E176" s="39"/>
      <c r="F176" s="46" t="s">
        <v>118</v>
      </c>
      <c r="G176" s="45">
        <f>H176*J176/1000</f>
        <v>0.47694900000000001</v>
      </c>
      <c r="H176" s="4">
        <v>4.47</v>
      </c>
      <c r="I176" s="44">
        <v>1</v>
      </c>
      <c r="J176" s="34">
        <v>106.7</v>
      </c>
      <c r="K176" s="34"/>
      <c r="L176" s="33" t="s">
        <v>6</v>
      </c>
      <c r="M176" s="43"/>
      <c r="N176" s="31" t="s">
        <v>5</v>
      </c>
      <c r="O176" s="30"/>
      <c r="P176" s="29"/>
      <c r="Q176" s="28"/>
    </row>
    <row r="177" spans="2:18" x14ac:dyDescent="0.2">
      <c r="B177" s="42"/>
      <c r="C177" s="41"/>
      <c r="D177" s="40"/>
      <c r="E177" s="39"/>
      <c r="F177" s="38"/>
      <c r="G177" s="37"/>
      <c r="H177" s="36"/>
      <c r="I177" s="35"/>
      <c r="J177" s="34"/>
      <c r="K177" s="34"/>
      <c r="L177" s="33"/>
      <c r="M177" s="32"/>
      <c r="N177" s="31"/>
      <c r="O177" s="30"/>
      <c r="P177" s="29"/>
      <c r="Q177" s="28"/>
    </row>
    <row r="178" spans="2:18" x14ac:dyDescent="0.2">
      <c r="B178" s="42" t="s">
        <v>119</v>
      </c>
      <c r="C178" s="47"/>
      <c r="D178" s="40"/>
      <c r="E178" s="39"/>
      <c r="F178" s="46" t="s">
        <v>120</v>
      </c>
      <c r="G178" s="45">
        <f>H178*J178/1000</f>
        <v>0.79771000000000003</v>
      </c>
      <c r="H178" s="4">
        <v>12.05</v>
      </c>
      <c r="I178" s="44">
        <v>1</v>
      </c>
      <c r="J178" s="34">
        <v>66.2</v>
      </c>
      <c r="K178" s="34"/>
      <c r="L178" s="33" t="s">
        <v>6</v>
      </c>
      <c r="M178" s="43"/>
      <c r="N178" s="31" t="s">
        <v>5</v>
      </c>
      <c r="O178" s="10">
        <f>SUM(G178:G179)</f>
        <v>1.0227900000000001</v>
      </c>
      <c r="P178" s="9">
        <f>SUM(H178:H179)</f>
        <v>15.450000000000001</v>
      </c>
      <c r="Q178" s="8">
        <f>SUM(I178:I179)</f>
        <v>2</v>
      </c>
      <c r="R178" t="s">
        <v>29</v>
      </c>
    </row>
    <row r="179" spans="2:18" x14ac:dyDescent="0.2">
      <c r="B179" s="42" t="s">
        <v>121</v>
      </c>
      <c r="C179" s="47"/>
      <c r="D179" s="40"/>
      <c r="E179" s="39"/>
      <c r="F179" s="46" t="s">
        <v>122</v>
      </c>
      <c r="G179" s="45">
        <f>H179*J179/1000</f>
        <v>0.22508</v>
      </c>
      <c r="H179" s="4">
        <v>3.4</v>
      </c>
      <c r="I179" s="44">
        <v>1</v>
      </c>
      <c r="J179" s="34">
        <v>66.2</v>
      </c>
      <c r="K179" s="34"/>
      <c r="L179" s="33" t="s">
        <v>6</v>
      </c>
      <c r="M179" s="43"/>
      <c r="N179" s="31" t="s">
        <v>5</v>
      </c>
      <c r="O179" s="30"/>
      <c r="P179" s="29"/>
      <c r="Q179" s="28"/>
    </row>
    <row r="180" spans="2:18" x14ac:dyDescent="0.2">
      <c r="B180" s="42"/>
      <c r="C180" s="41"/>
      <c r="D180" s="40"/>
      <c r="E180" s="39"/>
      <c r="F180" s="38"/>
      <c r="G180" s="37"/>
      <c r="H180" s="36"/>
      <c r="I180" s="35"/>
      <c r="J180" s="34"/>
      <c r="K180" s="34"/>
      <c r="L180" s="33"/>
      <c r="M180" s="32"/>
      <c r="N180" s="31"/>
      <c r="O180" s="30"/>
      <c r="P180" s="29"/>
      <c r="Q180" s="28"/>
    </row>
    <row r="181" spans="2:18" x14ac:dyDescent="0.2">
      <c r="B181" s="42" t="s">
        <v>123</v>
      </c>
      <c r="C181" s="47"/>
      <c r="D181" s="40"/>
      <c r="E181" s="39"/>
      <c r="F181" s="46" t="s">
        <v>112</v>
      </c>
      <c r="G181" s="45">
        <f>H181*J181/1000</f>
        <v>0.52510000000000001</v>
      </c>
      <c r="H181" s="4">
        <v>5.9</v>
      </c>
      <c r="I181" s="44">
        <v>1</v>
      </c>
      <c r="J181" s="34">
        <v>89</v>
      </c>
      <c r="K181" s="34"/>
      <c r="L181" s="33" t="s">
        <v>6</v>
      </c>
      <c r="M181" s="43"/>
      <c r="N181" s="31" t="s">
        <v>5</v>
      </c>
      <c r="O181" s="10">
        <f>SUM(G181:G182)</f>
        <v>1.1837</v>
      </c>
      <c r="P181" s="9">
        <f>SUM(H181:H182)</f>
        <v>13.3</v>
      </c>
      <c r="Q181" s="8">
        <f>SUM(I181:I182)</f>
        <v>2</v>
      </c>
    </row>
    <row r="182" spans="2:18" x14ac:dyDescent="0.2">
      <c r="B182" s="42" t="s">
        <v>123</v>
      </c>
      <c r="C182" s="47"/>
      <c r="D182" s="40"/>
      <c r="E182" s="39"/>
      <c r="F182" s="46" t="s">
        <v>112</v>
      </c>
      <c r="G182" s="45">
        <f>H182*J182/1000</f>
        <v>0.65860000000000007</v>
      </c>
      <c r="H182" s="4">
        <v>7.4</v>
      </c>
      <c r="I182" s="44">
        <v>1</v>
      </c>
      <c r="J182" s="34">
        <v>89</v>
      </c>
      <c r="K182" s="34"/>
      <c r="L182" s="33" t="s">
        <v>6</v>
      </c>
      <c r="M182" s="43"/>
      <c r="N182" s="31" t="s">
        <v>5</v>
      </c>
      <c r="O182" s="30"/>
      <c r="P182" s="29"/>
      <c r="Q182" s="28"/>
    </row>
    <row r="183" spans="2:18" x14ac:dyDescent="0.2">
      <c r="B183" s="42"/>
      <c r="C183" s="47"/>
      <c r="D183" s="40"/>
      <c r="E183" s="39"/>
      <c r="F183" s="46"/>
      <c r="G183" s="45"/>
      <c r="H183" s="4"/>
      <c r="I183" s="44"/>
      <c r="J183" s="34"/>
      <c r="K183" s="34"/>
      <c r="L183" s="33"/>
      <c r="M183" s="43"/>
      <c r="N183" s="31"/>
      <c r="O183" s="30"/>
      <c r="P183" s="29"/>
      <c r="Q183" s="28"/>
    </row>
    <row r="184" spans="2:18" x14ac:dyDescent="0.2">
      <c r="B184" s="42" t="s">
        <v>124</v>
      </c>
      <c r="C184" s="41"/>
      <c r="D184" s="40"/>
      <c r="E184" s="39"/>
      <c r="F184" s="46" t="s">
        <v>125</v>
      </c>
      <c r="G184" s="45">
        <f>H184*J184/1000</f>
        <v>6.448000000000001E-2</v>
      </c>
      <c r="H184" s="4">
        <v>6.2</v>
      </c>
      <c r="I184" s="44">
        <v>1</v>
      </c>
      <c r="J184" s="34">
        <v>10.4</v>
      </c>
      <c r="K184" s="34"/>
      <c r="L184" s="33" t="s">
        <v>6</v>
      </c>
      <c r="M184" s="50"/>
      <c r="N184" s="31" t="s">
        <v>5</v>
      </c>
      <c r="O184" s="10">
        <f>SUM(G184:G220)</f>
        <v>2.4398399999999998</v>
      </c>
      <c r="P184" s="9">
        <f>SUM(H184:H220)</f>
        <v>234.60000000000005</v>
      </c>
      <c r="Q184" s="8">
        <f>SUM(I184:I220)</f>
        <v>37</v>
      </c>
    </row>
    <row r="185" spans="2:18" x14ac:dyDescent="0.2">
      <c r="B185" s="42" t="s">
        <v>124</v>
      </c>
      <c r="C185" s="41"/>
      <c r="D185" s="40"/>
      <c r="E185" s="39"/>
      <c r="F185" s="46" t="s">
        <v>125</v>
      </c>
      <c r="G185" s="45">
        <f t="shared" ref="G185:G220" si="1">H185*J185/1000</f>
        <v>6.7600000000000007E-2</v>
      </c>
      <c r="H185" s="4">
        <v>6.5</v>
      </c>
      <c r="I185" s="44">
        <v>1</v>
      </c>
      <c r="J185" s="34">
        <v>10.4</v>
      </c>
      <c r="K185" s="34"/>
      <c r="L185" s="33" t="s">
        <v>6</v>
      </c>
      <c r="M185" s="50"/>
      <c r="N185" s="31" t="s">
        <v>5</v>
      </c>
      <c r="O185" s="30"/>
      <c r="P185" s="29"/>
      <c r="Q185" s="28"/>
    </row>
    <row r="186" spans="2:18" x14ac:dyDescent="0.2">
      <c r="B186" s="42" t="s">
        <v>124</v>
      </c>
      <c r="C186" s="41"/>
      <c r="D186" s="40"/>
      <c r="E186" s="39"/>
      <c r="F186" s="46" t="s">
        <v>125</v>
      </c>
      <c r="G186" s="45">
        <f t="shared" si="1"/>
        <v>6.7600000000000007E-2</v>
      </c>
      <c r="H186" s="4">
        <v>6.5</v>
      </c>
      <c r="I186" s="44">
        <v>1</v>
      </c>
      <c r="J186" s="34">
        <v>10.4</v>
      </c>
      <c r="K186" s="34"/>
      <c r="L186" s="33" t="s">
        <v>6</v>
      </c>
      <c r="M186" s="50"/>
      <c r="N186" s="31" t="s">
        <v>5</v>
      </c>
      <c r="O186" s="30"/>
      <c r="P186" s="29"/>
      <c r="Q186" s="28"/>
    </row>
    <row r="187" spans="2:18" x14ac:dyDescent="0.2">
      <c r="B187" s="42" t="s">
        <v>124</v>
      </c>
      <c r="C187" s="41"/>
      <c r="D187" s="40"/>
      <c r="E187" s="39"/>
      <c r="F187" s="46" t="s">
        <v>126</v>
      </c>
      <c r="G187" s="45">
        <f t="shared" si="1"/>
        <v>6.1360000000000005E-2</v>
      </c>
      <c r="H187" s="4">
        <v>5.9</v>
      </c>
      <c r="I187" s="44">
        <v>1</v>
      </c>
      <c r="J187" s="34">
        <v>10.4</v>
      </c>
      <c r="K187" s="34"/>
      <c r="L187" s="33" t="s">
        <v>6</v>
      </c>
      <c r="M187" s="50"/>
      <c r="N187" s="31" t="s">
        <v>5</v>
      </c>
      <c r="O187" s="30"/>
      <c r="P187" s="29"/>
      <c r="Q187" s="28"/>
    </row>
    <row r="188" spans="2:18" x14ac:dyDescent="0.2">
      <c r="B188" s="42" t="s">
        <v>124</v>
      </c>
      <c r="C188" s="41"/>
      <c r="D188" s="40"/>
      <c r="E188" s="39"/>
      <c r="F188" s="46" t="s">
        <v>125</v>
      </c>
      <c r="G188" s="45">
        <f t="shared" si="1"/>
        <v>6.6560000000000008E-2</v>
      </c>
      <c r="H188" s="4">
        <v>6.4</v>
      </c>
      <c r="I188" s="44">
        <v>1</v>
      </c>
      <c r="J188" s="34">
        <v>10.4</v>
      </c>
      <c r="K188" s="34"/>
      <c r="L188" s="33" t="s">
        <v>6</v>
      </c>
      <c r="M188" s="50"/>
      <c r="N188" s="31" t="s">
        <v>5</v>
      </c>
      <c r="O188" s="30"/>
      <c r="P188" s="29"/>
      <c r="Q188" s="28"/>
    </row>
    <row r="189" spans="2:18" x14ac:dyDescent="0.2">
      <c r="B189" s="42" t="s">
        <v>124</v>
      </c>
      <c r="C189" s="41"/>
      <c r="D189" s="40"/>
      <c r="E189" s="39"/>
      <c r="F189" s="46" t="s">
        <v>125</v>
      </c>
      <c r="G189" s="45">
        <f t="shared" si="1"/>
        <v>6.7600000000000007E-2</v>
      </c>
      <c r="H189" s="4">
        <v>6.5</v>
      </c>
      <c r="I189" s="44">
        <v>1</v>
      </c>
      <c r="J189" s="34">
        <v>10.4</v>
      </c>
      <c r="K189" s="34"/>
      <c r="L189" s="33" t="s">
        <v>6</v>
      </c>
      <c r="M189" s="50"/>
      <c r="N189" s="31" t="s">
        <v>5</v>
      </c>
      <c r="O189" s="30"/>
      <c r="P189" s="29"/>
      <c r="Q189" s="28"/>
    </row>
    <row r="190" spans="2:18" x14ac:dyDescent="0.2">
      <c r="B190" s="42" t="s">
        <v>124</v>
      </c>
      <c r="C190" s="41"/>
      <c r="D190" s="40"/>
      <c r="E190" s="39"/>
      <c r="F190" s="46" t="s">
        <v>125</v>
      </c>
      <c r="G190" s="45">
        <f t="shared" si="1"/>
        <v>6.448000000000001E-2</v>
      </c>
      <c r="H190" s="4">
        <v>6.2</v>
      </c>
      <c r="I190" s="44">
        <v>1</v>
      </c>
      <c r="J190" s="34">
        <v>10.4</v>
      </c>
      <c r="K190" s="34"/>
      <c r="L190" s="33" t="s">
        <v>6</v>
      </c>
      <c r="M190" s="50"/>
      <c r="N190" s="31" t="s">
        <v>5</v>
      </c>
      <c r="O190" s="30"/>
      <c r="P190" s="29"/>
      <c r="Q190" s="28"/>
    </row>
    <row r="191" spans="2:18" x14ac:dyDescent="0.2">
      <c r="B191" s="42" t="s">
        <v>124</v>
      </c>
      <c r="C191" s="41"/>
      <c r="D191" s="40"/>
      <c r="E191" s="39"/>
      <c r="F191" s="46" t="s">
        <v>125</v>
      </c>
      <c r="G191" s="45">
        <f t="shared" si="1"/>
        <v>6.5519999999999995E-2</v>
      </c>
      <c r="H191" s="4">
        <v>6.3</v>
      </c>
      <c r="I191" s="44">
        <v>1</v>
      </c>
      <c r="J191" s="34">
        <v>10.4</v>
      </c>
      <c r="K191" s="34"/>
      <c r="L191" s="33" t="s">
        <v>6</v>
      </c>
      <c r="M191" s="50"/>
      <c r="N191" s="31" t="s">
        <v>5</v>
      </c>
      <c r="O191" s="30"/>
      <c r="P191" s="29"/>
      <c r="Q191" s="28"/>
    </row>
    <row r="192" spans="2:18" x14ac:dyDescent="0.2">
      <c r="B192" s="42" t="s">
        <v>124</v>
      </c>
      <c r="C192" s="41"/>
      <c r="D192" s="40"/>
      <c r="E192" s="39"/>
      <c r="F192" s="46" t="s">
        <v>127</v>
      </c>
      <c r="G192" s="45">
        <f t="shared" si="1"/>
        <v>6.6560000000000008E-2</v>
      </c>
      <c r="H192" s="4">
        <v>6.4</v>
      </c>
      <c r="I192" s="44">
        <v>1</v>
      </c>
      <c r="J192" s="34">
        <v>10.4</v>
      </c>
      <c r="K192" s="34"/>
      <c r="L192" s="33" t="s">
        <v>6</v>
      </c>
      <c r="M192" s="50"/>
      <c r="N192" s="31" t="s">
        <v>5</v>
      </c>
      <c r="O192" s="30"/>
      <c r="P192" s="29"/>
      <c r="Q192" s="28"/>
    </row>
    <row r="193" spans="2:17" x14ac:dyDescent="0.2">
      <c r="B193" s="42" t="s">
        <v>124</v>
      </c>
      <c r="C193" s="41"/>
      <c r="D193" s="40"/>
      <c r="E193" s="39"/>
      <c r="F193" s="46" t="s">
        <v>125</v>
      </c>
      <c r="G193" s="45">
        <f t="shared" si="1"/>
        <v>6.448000000000001E-2</v>
      </c>
      <c r="H193" s="4">
        <v>6.2</v>
      </c>
      <c r="I193" s="44">
        <v>1</v>
      </c>
      <c r="J193" s="34">
        <v>10.4</v>
      </c>
      <c r="K193" s="34"/>
      <c r="L193" s="33" t="s">
        <v>6</v>
      </c>
      <c r="M193" s="50"/>
      <c r="N193" s="31" t="s">
        <v>5</v>
      </c>
      <c r="O193" s="30"/>
      <c r="P193" s="29"/>
      <c r="Q193" s="28"/>
    </row>
    <row r="194" spans="2:17" x14ac:dyDescent="0.2">
      <c r="B194" s="42" t="s">
        <v>124</v>
      </c>
      <c r="C194" s="41"/>
      <c r="D194" s="40"/>
      <c r="E194" s="39"/>
      <c r="F194" s="46" t="s">
        <v>125</v>
      </c>
      <c r="G194" s="45">
        <f t="shared" si="1"/>
        <v>6.3439999999999996E-2</v>
      </c>
      <c r="H194" s="4">
        <v>6.1</v>
      </c>
      <c r="I194" s="44">
        <v>1</v>
      </c>
      <c r="J194" s="34">
        <v>10.4</v>
      </c>
      <c r="K194" s="34"/>
      <c r="L194" s="33" t="s">
        <v>6</v>
      </c>
      <c r="M194" s="50"/>
      <c r="N194" s="31" t="s">
        <v>5</v>
      </c>
      <c r="O194" s="30"/>
      <c r="P194" s="29"/>
      <c r="Q194" s="28"/>
    </row>
    <row r="195" spans="2:17" x14ac:dyDescent="0.2">
      <c r="B195" s="42" t="s">
        <v>124</v>
      </c>
      <c r="C195" s="41"/>
      <c r="D195" s="40"/>
      <c r="E195" s="39"/>
      <c r="F195" s="46" t="s">
        <v>125</v>
      </c>
      <c r="G195" s="45">
        <f t="shared" si="1"/>
        <v>6.3439999999999996E-2</v>
      </c>
      <c r="H195" s="4">
        <v>6.1</v>
      </c>
      <c r="I195" s="44">
        <v>1</v>
      </c>
      <c r="J195" s="34">
        <v>10.4</v>
      </c>
      <c r="K195" s="34"/>
      <c r="L195" s="33" t="s">
        <v>6</v>
      </c>
      <c r="M195" s="50"/>
      <c r="N195" s="31" t="s">
        <v>5</v>
      </c>
      <c r="O195" s="30"/>
      <c r="P195" s="29"/>
      <c r="Q195" s="28"/>
    </row>
    <row r="196" spans="2:17" x14ac:dyDescent="0.2">
      <c r="B196" s="42" t="s">
        <v>124</v>
      </c>
      <c r="C196" s="41"/>
      <c r="D196" s="40"/>
      <c r="E196" s="39"/>
      <c r="F196" s="46" t="s">
        <v>125</v>
      </c>
      <c r="G196" s="45">
        <f t="shared" si="1"/>
        <v>6.6560000000000008E-2</v>
      </c>
      <c r="H196" s="4">
        <v>6.4</v>
      </c>
      <c r="I196" s="44">
        <v>1</v>
      </c>
      <c r="J196" s="34">
        <v>10.4</v>
      </c>
      <c r="K196" s="34"/>
      <c r="L196" s="33" t="s">
        <v>6</v>
      </c>
      <c r="M196" s="50"/>
      <c r="N196" s="31" t="s">
        <v>5</v>
      </c>
      <c r="O196" s="30"/>
      <c r="P196" s="29"/>
      <c r="Q196" s="28"/>
    </row>
    <row r="197" spans="2:17" x14ac:dyDescent="0.2">
      <c r="B197" s="42" t="s">
        <v>124</v>
      </c>
      <c r="C197" s="41"/>
      <c r="D197" s="40"/>
      <c r="E197" s="39"/>
      <c r="F197" s="46" t="s">
        <v>125</v>
      </c>
      <c r="G197" s="45">
        <f t="shared" si="1"/>
        <v>6.3439999999999996E-2</v>
      </c>
      <c r="H197" s="4">
        <v>6.1</v>
      </c>
      <c r="I197" s="44">
        <v>1</v>
      </c>
      <c r="J197" s="34">
        <v>10.4</v>
      </c>
      <c r="K197" s="34"/>
      <c r="L197" s="33" t="s">
        <v>6</v>
      </c>
      <c r="M197" s="50"/>
      <c r="N197" s="31" t="s">
        <v>5</v>
      </c>
      <c r="O197" s="30"/>
      <c r="P197" s="29"/>
      <c r="Q197" s="28"/>
    </row>
    <row r="198" spans="2:17" x14ac:dyDescent="0.2">
      <c r="B198" s="42" t="s">
        <v>124</v>
      </c>
      <c r="C198" s="41"/>
      <c r="D198" s="40"/>
      <c r="E198" s="39"/>
      <c r="F198" s="46" t="s">
        <v>125</v>
      </c>
      <c r="G198" s="45">
        <f t="shared" si="1"/>
        <v>6.7600000000000007E-2</v>
      </c>
      <c r="H198" s="4">
        <v>6.5</v>
      </c>
      <c r="I198" s="44">
        <v>1</v>
      </c>
      <c r="J198" s="34">
        <v>10.4</v>
      </c>
      <c r="K198" s="34"/>
      <c r="L198" s="33" t="s">
        <v>6</v>
      </c>
      <c r="M198" s="50"/>
      <c r="N198" s="31" t="s">
        <v>5</v>
      </c>
      <c r="O198" s="30"/>
      <c r="P198" s="29"/>
      <c r="Q198" s="28"/>
    </row>
    <row r="199" spans="2:17" x14ac:dyDescent="0.2">
      <c r="B199" s="42" t="s">
        <v>124</v>
      </c>
      <c r="C199" s="41"/>
      <c r="D199" s="40"/>
      <c r="E199" s="39"/>
      <c r="F199" s="46" t="s">
        <v>125</v>
      </c>
      <c r="G199" s="45">
        <f t="shared" si="1"/>
        <v>6.6560000000000008E-2</v>
      </c>
      <c r="H199" s="4">
        <v>6.4</v>
      </c>
      <c r="I199" s="44">
        <v>1</v>
      </c>
      <c r="J199" s="34">
        <v>10.4</v>
      </c>
      <c r="K199" s="34"/>
      <c r="L199" s="33" t="s">
        <v>6</v>
      </c>
      <c r="M199" s="50"/>
      <c r="N199" s="31" t="s">
        <v>5</v>
      </c>
      <c r="O199" s="30"/>
      <c r="P199" s="29"/>
      <c r="Q199" s="28"/>
    </row>
    <row r="200" spans="2:17" x14ac:dyDescent="0.2">
      <c r="B200" s="42" t="s">
        <v>124</v>
      </c>
      <c r="C200" s="41"/>
      <c r="D200" s="40"/>
      <c r="E200" s="39"/>
      <c r="F200" s="46" t="s">
        <v>125</v>
      </c>
      <c r="G200" s="45">
        <f t="shared" si="1"/>
        <v>6.5519999999999995E-2</v>
      </c>
      <c r="H200" s="4">
        <v>6.3</v>
      </c>
      <c r="I200" s="44">
        <v>1</v>
      </c>
      <c r="J200" s="34">
        <v>10.4</v>
      </c>
      <c r="K200" s="34"/>
      <c r="L200" s="33" t="s">
        <v>6</v>
      </c>
      <c r="M200" s="50"/>
      <c r="N200" s="31" t="s">
        <v>5</v>
      </c>
      <c r="O200" s="30"/>
      <c r="P200" s="29"/>
      <c r="Q200" s="28"/>
    </row>
    <row r="201" spans="2:17" x14ac:dyDescent="0.2">
      <c r="B201" s="42" t="s">
        <v>124</v>
      </c>
      <c r="C201" s="41"/>
      <c r="D201" s="40"/>
      <c r="E201" s="39"/>
      <c r="F201" s="46" t="s">
        <v>125</v>
      </c>
      <c r="G201" s="45">
        <f t="shared" si="1"/>
        <v>6.6560000000000008E-2</v>
      </c>
      <c r="H201" s="4">
        <v>6.4</v>
      </c>
      <c r="I201" s="44">
        <v>1</v>
      </c>
      <c r="J201" s="34">
        <v>10.4</v>
      </c>
      <c r="K201" s="34"/>
      <c r="L201" s="33" t="s">
        <v>6</v>
      </c>
      <c r="M201" s="50"/>
      <c r="N201" s="31" t="s">
        <v>5</v>
      </c>
      <c r="O201" s="30"/>
      <c r="P201" s="29"/>
      <c r="Q201" s="28"/>
    </row>
    <row r="202" spans="2:17" x14ac:dyDescent="0.2">
      <c r="B202" s="42" t="s">
        <v>124</v>
      </c>
      <c r="C202" s="41"/>
      <c r="D202" s="40"/>
      <c r="E202" s="39"/>
      <c r="F202" s="46" t="s">
        <v>125</v>
      </c>
      <c r="G202" s="45">
        <f t="shared" si="1"/>
        <v>6.6560000000000008E-2</v>
      </c>
      <c r="H202" s="4">
        <v>6.4</v>
      </c>
      <c r="I202" s="44">
        <v>1</v>
      </c>
      <c r="J202" s="34">
        <v>10.4</v>
      </c>
      <c r="K202" s="34"/>
      <c r="L202" s="33" t="s">
        <v>6</v>
      </c>
      <c r="M202" s="50"/>
      <c r="N202" s="31" t="s">
        <v>5</v>
      </c>
      <c r="O202" s="30"/>
      <c r="P202" s="29"/>
      <c r="Q202" s="28"/>
    </row>
    <row r="203" spans="2:17" x14ac:dyDescent="0.2">
      <c r="B203" s="42" t="s">
        <v>124</v>
      </c>
      <c r="C203" s="41"/>
      <c r="D203" s="40"/>
      <c r="E203" s="39"/>
      <c r="F203" s="46" t="s">
        <v>125</v>
      </c>
      <c r="G203" s="45">
        <f t="shared" si="1"/>
        <v>6.7600000000000007E-2</v>
      </c>
      <c r="H203" s="4">
        <v>6.5</v>
      </c>
      <c r="I203" s="44">
        <v>1</v>
      </c>
      <c r="J203" s="34">
        <v>10.4</v>
      </c>
      <c r="K203" s="34"/>
      <c r="L203" s="33" t="s">
        <v>6</v>
      </c>
      <c r="M203" s="50"/>
      <c r="N203" s="31" t="s">
        <v>5</v>
      </c>
      <c r="O203" s="30"/>
      <c r="P203" s="29"/>
      <c r="Q203" s="28"/>
    </row>
    <row r="204" spans="2:17" x14ac:dyDescent="0.2">
      <c r="B204" s="42" t="s">
        <v>124</v>
      </c>
      <c r="C204" s="41"/>
      <c r="D204" s="40"/>
      <c r="E204" s="39"/>
      <c r="F204" s="46" t="s">
        <v>127</v>
      </c>
      <c r="G204" s="45">
        <f t="shared" si="1"/>
        <v>6.7600000000000007E-2</v>
      </c>
      <c r="H204" s="4">
        <v>6.5</v>
      </c>
      <c r="I204" s="44">
        <v>1</v>
      </c>
      <c r="J204" s="34">
        <v>10.4</v>
      </c>
      <c r="K204" s="34"/>
      <c r="L204" s="33" t="s">
        <v>6</v>
      </c>
      <c r="M204" s="50"/>
      <c r="N204" s="31" t="s">
        <v>5</v>
      </c>
      <c r="O204" s="30"/>
      <c r="P204" s="29"/>
      <c r="Q204" s="28"/>
    </row>
    <row r="205" spans="2:17" x14ac:dyDescent="0.2">
      <c r="B205" s="42" t="s">
        <v>124</v>
      </c>
      <c r="C205" s="41"/>
      <c r="D205" s="40"/>
      <c r="E205" s="39"/>
      <c r="F205" s="46" t="s">
        <v>125</v>
      </c>
      <c r="G205" s="45">
        <f t="shared" si="1"/>
        <v>6.448000000000001E-2</v>
      </c>
      <c r="H205" s="4">
        <v>6.2</v>
      </c>
      <c r="I205" s="44">
        <v>1</v>
      </c>
      <c r="J205" s="34">
        <v>10.4</v>
      </c>
      <c r="K205" s="34"/>
      <c r="L205" s="33" t="s">
        <v>6</v>
      </c>
      <c r="M205" s="50"/>
      <c r="N205" s="31" t="s">
        <v>5</v>
      </c>
      <c r="O205" s="30"/>
      <c r="P205" s="29"/>
      <c r="Q205" s="28"/>
    </row>
    <row r="206" spans="2:17" x14ac:dyDescent="0.2">
      <c r="B206" s="42" t="s">
        <v>124</v>
      </c>
      <c r="C206" s="41"/>
      <c r="D206" s="40"/>
      <c r="E206" s="39"/>
      <c r="F206" s="46" t="s">
        <v>125</v>
      </c>
      <c r="G206" s="45">
        <f t="shared" si="1"/>
        <v>6.7600000000000007E-2</v>
      </c>
      <c r="H206" s="4">
        <v>6.5</v>
      </c>
      <c r="I206" s="44">
        <v>1</v>
      </c>
      <c r="J206" s="34">
        <v>10.4</v>
      </c>
      <c r="K206" s="34"/>
      <c r="L206" s="33" t="s">
        <v>6</v>
      </c>
      <c r="M206" s="50"/>
      <c r="N206" s="31" t="s">
        <v>5</v>
      </c>
      <c r="O206" s="30"/>
      <c r="P206" s="29"/>
      <c r="Q206" s="28"/>
    </row>
    <row r="207" spans="2:17" x14ac:dyDescent="0.2">
      <c r="B207" s="42" t="s">
        <v>124</v>
      </c>
      <c r="C207" s="41"/>
      <c r="D207" s="40"/>
      <c r="E207" s="39"/>
      <c r="F207" s="46" t="s">
        <v>125</v>
      </c>
      <c r="G207" s="45">
        <f t="shared" si="1"/>
        <v>6.6560000000000008E-2</v>
      </c>
      <c r="H207" s="4">
        <v>6.4</v>
      </c>
      <c r="I207" s="44">
        <v>1</v>
      </c>
      <c r="J207" s="34">
        <v>10.4</v>
      </c>
      <c r="K207" s="34"/>
      <c r="L207" s="33" t="s">
        <v>6</v>
      </c>
      <c r="M207" s="50"/>
      <c r="N207" s="31" t="s">
        <v>5</v>
      </c>
      <c r="O207" s="30"/>
      <c r="P207" s="29"/>
      <c r="Q207" s="28"/>
    </row>
    <row r="208" spans="2:17" x14ac:dyDescent="0.2">
      <c r="B208" s="42" t="s">
        <v>124</v>
      </c>
      <c r="C208" s="41"/>
      <c r="D208" s="40"/>
      <c r="E208" s="39"/>
      <c r="F208" s="46" t="s">
        <v>125</v>
      </c>
      <c r="G208" s="45">
        <f t="shared" si="1"/>
        <v>6.5519999999999995E-2</v>
      </c>
      <c r="H208" s="4">
        <v>6.3</v>
      </c>
      <c r="I208" s="44">
        <v>1</v>
      </c>
      <c r="J208" s="34">
        <v>10.4</v>
      </c>
      <c r="K208" s="34"/>
      <c r="L208" s="33" t="s">
        <v>6</v>
      </c>
      <c r="M208" s="50"/>
      <c r="N208" s="31" t="s">
        <v>5</v>
      </c>
      <c r="O208" s="30"/>
      <c r="P208" s="29"/>
      <c r="Q208" s="28"/>
    </row>
    <row r="209" spans="2:17" x14ac:dyDescent="0.2">
      <c r="B209" s="42" t="s">
        <v>124</v>
      </c>
      <c r="C209" s="41"/>
      <c r="D209" s="40"/>
      <c r="E209" s="39"/>
      <c r="F209" s="46" t="s">
        <v>125</v>
      </c>
      <c r="G209" s="45">
        <f t="shared" si="1"/>
        <v>6.5519999999999995E-2</v>
      </c>
      <c r="H209" s="4">
        <v>6.3</v>
      </c>
      <c r="I209" s="44">
        <v>1</v>
      </c>
      <c r="J209" s="34">
        <v>10.4</v>
      </c>
      <c r="K209" s="34"/>
      <c r="L209" s="33" t="s">
        <v>6</v>
      </c>
      <c r="M209" s="50"/>
      <c r="N209" s="31" t="s">
        <v>5</v>
      </c>
      <c r="O209" s="30"/>
      <c r="P209" s="29"/>
      <c r="Q209" s="28"/>
    </row>
    <row r="210" spans="2:17" x14ac:dyDescent="0.2">
      <c r="B210" s="42" t="s">
        <v>124</v>
      </c>
      <c r="C210" s="41"/>
      <c r="D210" s="40"/>
      <c r="E210" s="39"/>
      <c r="F210" s="46" t="s">
        <v>125</v>
      </c>
      <c r="G210" s="45">
        <f t="shared" si="1"/>
        <v>6.6560000000000008E-2</v>
      </c>
      <c r="H210" s="4">
        <v>6.4</v>
      </c>
      <c r="I210" s="44">
        <v>1</v>
      </c>
      <c r="J210" s="34">
        <v>10.4</v>
      </c>
      <c r="K210" s="34"/>
      <c r="L210" s="33" t="s">
        <v>6</v>
      </c>
      <c r="M210" s="50"/>
      <c r="N210" s="31" t="s">
        <v>5</v>
      </c>
      <c r="O210" s="30"/>
      <c r="P210" s="29"/>
      <c r="Q210" s="28"/>
    </row>
    <row r="211" spans="2:17" x14ac:dyDescent="0.2">
      <c r="B211" s="42" t="s">
        <v>124</v>
      </c>
      <c r="C211" s="41"/>
      <c r="D211" s="40"/>
      <c r="E211" s="39"/>
      <c r="F211" s="46" t="s">
        <v>125</v>
      </c>
      <c r="G211" s="45">
        <f t="shared" si="1"/>
        <v>6.5519999999999995E-2</v>
      </c>
      <c r="H211" s="4">
        <v>6.3</v>
      </c>
      <c r="I211" s="44">
        <v>1</v>
      </c>
      <c r="J211" s="34">
        <v>10.4</v>
      </c>
      <c r="K211" s="34"/>
      <c r="L211" s="33" t="s">
        <v>6</v>
      </c>
      <c r="M211" s="50"/>
      <c r="N211" s="31" t="s">
        <v>5</v>
      </c>
      <c r="O211" s="30"/>
      <c r="P211" s="29"/>
      <c r="Q211" s="28"/>
    </row>
    <row r="212" spans="2:17" x14ac:dyDescent="0.2">
      <c r="B212" s="42" t="s">
        <v>124</v>
      </c>
      <c r="C212" s="41"/>
      <c r="D212" s="40"/>
      <c r="E212" s="39"/>
      <c r="F212" s="46" t="s">
        <v>127</v>
      </c>
      <c r="G212" s="45">
        <f t="shared" si="1"/>
        <v>6.7600000000000007E-2</v>
      </c>
      <c r="H212" s="4">
        <v>6.5</v>
      </c>
      <c r="I212" s="44">
        <v>1</v>
      </c>
      <c r="J212" s="34">
        <v>10.4</v>
      </c>
      <c r="K212" s="34"/>
      <c r="L212" s="33" t="s">
        <v>6</v>
      </c>
      <c r="M212" s="50"/>
      <c r="N212" s="31" t="s">
        <v>5</v>
      </c>
      <c r="O212" s="30"/>
      <c r="P212" s="29"/>
      <c r="Q212" s="28"/>
    </row>
    <row r="213" spans="2:17" x14ac:dyDescent="0.2">
      <c r="B213" s="42" t="s">
        <v>124</v>
      </c>
      <c r="C213" s="41"/>
      <c r="D213" s="40"/>
      <c r="E213" s="39"/>
      <c r="F213" s="46" t="s">
        <v>125</v>
      </c>
      <c r="G213" s="45">
        <f t="shared" si="1"/>
        <v>6.448000000000001E-2</v>
      </c>
      <c r="H213" s="4">
        <v>6.2</v>
      </c>
      <c r="I213" s="44">
        <v>1</v>
      </c>
      <c r="J213" s="34">
        <v>10.4</v>
      </c>
      <c r="K213" s="34"/>
      <c r="L213" s="33" t="s">
        <v>6</v>
      </c>
      <c r="M213" s="50"/>
      <c r="N213" s="31" t="s">
        <v>5</v>
      </c>
      <c r="O213" s="30"/>
      <c r="P213" s="29"/>
      <c r="Q213" s="28"/>
    </row>
    <row r="214" spans="2:17" x14ac:dyDescent="0.2">
      <c r="B214" s="42" t="s">
        <v>124</v>
      </c>
      <c r="C214" s="41"/>
      <c r="D214" s="40"/>
      <c r="E214" s="39"/>
      <c r="F214" s="46" t="s">
        <v>125</v>
      </c>
      <c r="G214" s="45">
        <f t="shared" si="1"/>
        <v>6.7600000000000007E-2</v>
      </c>
      <c r="H214" s="4">
        <v>6.5</v>
      </c>
      <c r="I214" s="44">
        <v>1</v>
      </c>
      <c r="J214" s="34">
        <v>10.4</v>
      </c>
      <c r="K214" s="34"/>
      <c r="L214" s="33" t="s">
        <v>6</v>
      </c>
      <c r="M214" s="50"/>
      <c r="N214" s="31" t="s">
        <v>5</v>
      </c>
      <c r="O214" s="30"/>
      <c r="P214" s="29"/>
      <c r="Q214" s="28"/>
    </row>
    <row r="215" spans="2:17" x14ac:dyDescent="0.2">
      <c r="B215" s="42" t="s">
        <v>124</v>
      </c>
      <c r="C215" s="41"/>
      <c r="D215" s="40"/>
      <c r="E215" s="39"/>
      <c r="F215" s="46" t="s">
        <v>125</v>
      </c>
      <c r="G215" s="45">
        <f t="shared" si="1"/>
        <v>6.6560000000000008E-2</v>
      </c>
      <c r="H215" s="4">
        <v>6.4</v>
      </c>
      <c r="I215" s="44">
        <v>1</v>
      </c>
      <c r="J215" s="34">
        <v>10.4</v>
      </c>
      <c r="K215" s="34"/>
      <c r="L215" s="33" t="s">
        <v>6</v>
      </c>
      <c r="M215" s="50"/>
      <c r="N215" s="31" t="s">
        <v>5</v>
      </c>
      <c r="O215" s="30"/>
      <c r="P215" s="29"/>
      <c r="Q215" s="28"/>
    </row>
    <row r="216" spans="2:17" x14ac:dyDescent="0.2">
      <c r="B216" s="42" t="s">
        <v>124</v>
      </c>
      <c r="C216" s="41"/>
      <c r="D216" s="40"/>
      <c r="E216" s="39"/>
      <c r="F216" s="46" t="s">
        <v>125</v>
      </c>
      <c r="G216" s="45">
        <f t="shared" si="1"/>
        <v>6.448000000000001E-2</v>
      </c>
      <c r="H216" s="4">
        <v>6.2</v>
      </c>
      <c r="I216" s="44">
        <v>1</v>
      </c>
      <c r="J216" s="34">
        <v>10.4</v>
      </c>
      <c r="K216" s="34"/>
      <c r="L216" s="33" t="s">
        <v>6</v>
      </c>
      <c r="M216" s="50"/>
      <c r="N216" s="31" t="s">
        <v>5</v>
      </c>
      <c r="O216" s="30"/>
      <c r="P216" s="29"/>
      <c r="Q216" s="28"/>
    </row>
    <row r="217" spans="2:17" x14ac:dyDescent="0.2">
      <c r="B217" s="42" t="s">
        <v>124</v>
      </c>
      <c r="C217" s="41"/>
      <c r="D217" s="40"/>
      <c r="E217" s="39"/>
      <c r="F217" s="46" t="s">
        <v>125</v>
      </c>
      <c r="G217" s="45">
        <f t="shared" si="1"/>
        <v>6.5519999999999995E-2</v>
      </c>
      <c r="H217" s="4">
        <v>6.3</v>
      </c>
      <c r="I217" s="44">
        <v>1</v>
      </c>
      <c r="J217" s="34">
        <v>10.4</v>
      </c>
      <c r="K217" s="34"/>
      <c r="L217" s="33" t="s">
        <v>6</v>
      </c>
      <c r="M217" s="50"/>
      <c r="N217" s="31" t="s">
        <v>5</v>
      </c>
      <c r="O217" s="30"/>
      <c r="P217" s="29"/>
      <c r="Q217" s="28"/>
    </row>
    <row r="218" spans="2:17" x14ac:dyDescent="0.2">
      <c r="B218" s="42" t="s">
        <v>124</v>
      </c>
      <c r="C218" s="41"/>
      <c r="D218" s="40"/>
      <c r="E218" s="39"/>
      <c r="F218" s="46" t="s">
        <v>128</v>
      </c>
      <c r="G218" s="45">
        <f t="shared" si="1"/>
        <v>6.6560000000000008E-2</v>
      </c>
      <c r="H218" s="4">
        <v>6.4</v>
      </c>
      <c r="I218" s="44">
        <v>1</v>
      </c>
      <c r="J218" s="34">
        <v>10.4</v>
      </c>
      <c r="K218" s="34"/>
      <c r="L218" s="33" t="s">
        <v>6</v>
      </c>
      <c r="M218" s="50"/>
      <c r="N218" s="31" t="s">
        <v>5</v>
      </c>
      <c r="O218" s="30"/>
      <c r="P218" s="29"/>
      <c r="Q218" s="28"/>
    </row>
    <row r="219" spans="2:17" x14ac:dyDescent="0.2">
      <c r="B219" s="42" t="s">
        <v>124</v>
      </c>
      <c r="C219" s="41"/>
      <c r="D219" s="40"/>
      <c r="E219" s="39"/>
      <c r="F219" s="46" t="s">
        <v>125</v>
      </c>
      <c r="G219" s="45">
        <f t="shared" si="1"/>
        <v>6.5519999999999995E-2</v>
      </c>
      <c r="H219" s="4">
        <v>6.3</v>
      </c>
      <c r="I219" s="44">
        <v>1</v>
      </c>
      <c r="J219" s="34">
        <v>10.4</v>
      </c>
      <c r="K219" s="34"/>
      <c r="L219" s="33" t="s">
        <v>6</v>
      </c>
      <c r="M219" s="50"/>
      <c r="N219" s="31" t="s">
        <v>5</v>
      </c>
      <c r="O219" s="30"/>
      <c r="P219" s="29"/>
      <c r="Q219" s="28"/>
    </row>
    <row r="220" spans="2:17" x14ac:dyDescent="0.2">
      <c r="B220" s="42" t="s">
        <v>124</v>
      </c>
      <c r="C220" s="41"/>
      <c r="D220" s="40"/>
      <c r="E220" s="39"/>
      <c r="F220" s="46" t="s">
        <v>127</v>
      </c>
      <c r="G220" s="45">
        <f t="shared" si="1"/>
        <v>6.8640000000000007E-2</v>
      </c>
      <c r="H220" s="4">
        <v>6.6</v>
      </c>
      <c r="I220" s="44">
        <v>1</v>
      </c>
      <c r="J220" s="34">
        <v>10.4</v>
      </c>
      <c r="K220" s="34"/>
      <c r="L220" s="33" t="s">
        <v>6</v>
      </c>
      <c r="M220" s="50"/>
      <c r="N220" s="31" t="s">
        <v>5</v>
      </c>
      <c r="O220" s="30"/>
      <c r="P220" s="29"/>
      <c r="Q220" s="28"/>
    </row>
    <row r="221" spans="2:17" x14ac:dyDescent="0.2">
      <c r="B221" s="42"/>
      <c r="C221" s="47"/>
      <c r="D221" s="40"/>
      <c r="E221" s="39"/>
      <c r="F221" s="46"/>
      <c r="G221" s="45"/>
      <c r="H221" s="4"/>
      <c r="I221" s="44"/>
      <c r="J221" s="34"/>
      <c r="K221" s="34"/>
      <c r="L221" s="33"/>
      <c r="M221" s="43"/>
      <c r="N221" s="31"/>
      <c r="O221" s="30"/>
      <c r="P221" s="29"/>
      <c r="Q221" s="28"/>
    </row>
    <row r="222" spans="2:17" s="111" customFormat="1" x14ac:dyDescent="0.2">
      <c r="B222" s="96">
        <v>57</v>
      </c>
      <c r="C222" s="97">
        <v>4</v>
      </c>
      <c r="D222" s="98"/>
      <c r="E222" s="99"/>
      <c r="F222" s="100" t="s">
        <v>129</v>
      </c>
      <c r="G222" s="101">
        <f>H222*J222/1000</f>
        <v>5.50719E-2</v>
      </c>
      <c r="H222" s="102">
        <v>10.53</v>
      </c>
      <c r="I222" s="103">
        <v>1</v>
      </c>
      <c r="J222" s="104">
        <v>5.23</v>
      </c>
      <c r="K222" s="104"/>
      <c r="L222" s="105" t="s">
        <v>6</v>
      </c>
      <c r="M222" s="106"/>
      <c r="N222" s="107" t="s">
        <v>5</v>
      </c>
      <c r="O222" s="108">
        <f>SUM(G222:G222)</f>
        <v>5.50719E-2</v>
      </c>
      <c r="P222" s="109">
        <f>SUM(H222:H222)</f>
        <v>10.53</v>
      </c>
      <c r="Q222" s="110">
        <f>SUM(I222:I222)</f>
        <v>1</v>
      </c>
    </row>
    <row r="223" spans="2:17" s="111" customFormat="1" x14ac:dyDescent="0.2">
      <c r="B223" s="96"/>
      <c r="C223" s="112"/>
      <c r="D223" s="98"/>
      <c r="E223" s="99"/>
      <c r="F223" s="100"/>
      <c r="G223" s="101"/>
      <c r="H223" s="102"/>
      <c r="I223" s="103"/>
      <c r="J223" s="104"/>
      <c r="K223" s="104"/>
      <c r="L223" s="105"/>
      <c r="M223" s="113"/>
      <c r="N223" s="107"/>
      <c r="O223" s="114"/>
      <c r="P223" s="115"/>
      <c r="Q223" s="116"/>
    </row>
    <row r="224" spans="2:17" s="111" customFormat="1" x14ac:dyDescent="0.2">
      <c r="B224" s="96">
        <v>57</v>
      </c>
      <c r="C224" s="97">
        <v>4</v>
      </c>
      <c r="D224" s="98"/>
      <c r="E224" s="99"/>
      <c r="F224" s="100" t="s">
        <v>130</v>
      </c>
      <c r="G224" s="101">
        <f>H224*J224/1000</f>
        <v>5.5019600000000002E-2</v>
      </c>
      <c r="H224" s="102">
        <v>10.52</v>
      </c>
      <c r="I224" s="103">
        <v>1</v>
      </c>
      <c r="J224" s="104">
        <v>5.23</v>
      </c>
      <c r="K224" s="104"/>
      <c r="L224" s="105" t="s">
        <v>6</v>
      </c>
      <c r="M224" s="106"/>
      <c r="N224" s="107" t="s">
        <v>5</v>
      </c>
      <c r="O224" s="108">
        <f>SUM(G224:G236)</f>
        <v>0.67048600000000003</v>
      </c>
      <c r="P224" s="109">
        <f>SUM(H224:H236)</f>
        <v>128.19999999999996</v>
      </c>
      <c r="Q224" s="110">
        <f>SUM(I224:I236)</f>
        <v>13</v>
      </c>
    </row>
    <row r="225" spans="2:17" s="111" customFormat="1" x14ac:dyDescent="0.2">
      <c r="B225" s="96">
        <v>57</v>
      </c>
      <c r="C225" s="97">
        <v>4</v>
      </c>
      <c r="D225" s="98"/>
      <c r="E225" s="99"/>
      <c r="F225" s="100" t="s">
        <v>130</v>
      </c>
      <c r="G225" s="101">
        <f t="shared" ref="G225:G236" si="2">H225*J225/1000</f>
        <v>5.0208000000000003E-2</v>
      </c>
      <c r="H225" s="102">
        <v>9.6</v>
      </c>
      <c r="I225" s="103">
        <v>1</v>
      </c>
      <c r="J225" s="104">
        <v>5.23</v>
      </c>
      <c r="K225" s="104"/>
      <c r="L225" s="105" t="s">
        <v>6</v>
      </c>
      <c r="M225" s="106"/>
      <c r="N225" s="107" t="s">
        <v>5</v>
      </c>
      <c r="O225" s="114"/>
      <c r="P225" s="115"/>
      <c r="Q225" s="116"/>
    </row>
    <row r="226" spans="2:17" s="111" customFormat="1" x14ac:dyDescent="0.2">
      <c r="B226" s="96">
        <v>57</v>
      </c>
      <c r="C226" s="97">
        <v>4</v>
      </c>
      <c r="D226" s="98"/>
      <c r="E226" s="99"/>
      <c r="F226" s="100" t="s">
        <v>131</v>
      </c>
      <c r="G226" s="101">
        <f t="shared" si="2"/>
        <v>4.8952800000000005E-2</v>
      </c>
      <c r="H226" s="102">
        <v>9.36</v>
      </c>
      <c r="I226" s="103">
        <v>1</v>
      </c>
      <c r="J226" s="104">
        <v>5.23</v>
      </c>
      <c r="K226" s="104"/>
      <c r="L226" s="105" t="s">
        <v>6</v>
      </c>
      <c r="M226" s="106"/>
      <c r="N226" s="107" t="s">
        <v>5</v>
      </c>
      <c r="O226" s="114"/>
      <c r="P226" s="115"/>
      <c r="Q226" s="116"/>
    </row>
    <row r="227" spans="2:17" s="111" customFormat="1" x14ac:dyDescent="0.2">
      <c r="B227" s="96">
        <v>57</v>
      </c>
      <c r="C227" s="97">
        <v>4</v>
      </c>
      <c r="D227" s="98"/>
      <c r="E227" s="99"/>
      <c r="F227" s="100" t="s">
        <v>130</v>
      </c>
      <c r="G227" s="101">
        <f t="shared" si="2"/>
        <v>4.9423499999999995E-2</v>
      </c>
      <c r="H227" s="102">
        <v>9.4499999999999993</v>
      </c>
      <c r="I227" s="103">
        <v>1</v>
      </c>
      <c r="J227" s="104">
        <v>5.23</v>
      </c>
      <c r="K227" s="104"/>
      <c r="L227" s="105" t="s">
        <v>6</v>
      </c>
      <c r="M227" s="106"/>
      <c r="N227" s="107" t="s">
        <v>5</v>
      </c>
      <c r="O227" s="114"/>
      <c r="P227" s="115"/>
      <c r="Q227" s="116"/>
    </row>
    <row r="228" spans="2:17" s="111" customFormat="1" x14ac:dyDescent="0.2">
      <c r="B228" s="96">
        <v>57</v>
      </c>
      <c r="C228" s="97">
        <v>4</v>
      </c>
      <c r="D228" s="98"/>
      <c r="E228" s="99"/>
      <c r="F228" s="100" t="s">
        <v>131</v>
      </c>
      <c r="G228" s="101">
        <f t="shared" si="2"/>
        <v>5.5124200000000005E-2</v>
      </c>
      <c r="H228" s="102">
        <v>10.54</v>
      </c>
      <c r="I228" s="103">
        <v>1</v>
      </c>
      <c r="J228" s="104">
        <v>5.23</v>
      </c>
      <c r="K228" s="104"/>
      <c r="L228" s="105" t="s">
        <v>6</v>
      </c>
      <c r="M228" s="106"/>
      <c r="N228" s="107" t="s">
        <v>5</v>
      </c>
      <c r="O228" s="114"/>
      <c r="P228" s="115"/>
      <c r="Q228" s="116"/>
    </row>
    <row r="229" spans="2:17" s="111" customFormat="1" x14ac:dyDescent="0.2">
      <c r="B229" s="96">
        <v>57</v>
      </c>
      <c r="C229" s="97">
        <v>4</v>
      </c>
      <c r="D229" s="98"/>
      <c r="E229" s="99"/>
      <c r="F229" s="100" t="s">
        <v>131</v>
      </c>
      <c r="G229" s="101">
        <f t="shared" si="2"/>
        <v>5.50719E-2</v>
      </c>
      <c r="H229" s="102">
        <v>10.53</v>
      </c>
      <c r="I229" s="103">
        <v>1</v>
      </c>
      <c r="J229" s="104">
        <v>5.23</v>
      </c>
      <c r="K229" s="104"/>
      <c r="L229" s="105" t="s">
        <v>6</v>
      </c>
      <c r="M229" s="106"/>
      <c r="N229" s="107" t="s">
        <v>5</v>
      </c>
      <c r="O229" s="114"/>
      <c r="P229" s="115"/>
      <c r="Q229" s="116"/>
    </row>
    <row r="230" spans="2:17" s="111" customFormat="1" x14ac:dyDescent="0.2">
      <c r="B230" s="96">
        <v>57</v>
      </c>
      <c r="C230" s="97">
        <v>4</v>
      </c>
      <c r="D230" s="98"/>
      <c r="E230" s="99"/>
      <c r="F230" s="100" t="s">
        <v>131</v>
      </c>
      <c r="G230" s="101">
        <f t="shared" si="2"/>
        <v>5.50719E-2</v>
      </c>
      <c r="H230" s="102">
        <v>10.53</v>
      </c>
      <c r="I230" s="103">
        <v>1</v>
      </c>
      <c r="J230" s="104">
        <v>5.23</v>
      </c>
      <c r="K230" s="104"/>
      <c r="L230" s="105" t="s">
        <v>6</v>
      </c>
      <c r="M230" s="106"/>
      <c r="N230" s="107" t="s">
        <v>5</v>
      </c>
      <c r="O230" s="114"/>
      <c r="P230" s="115"/>
      <c r="Q230" s="116"/>
    </row>
    <row r="231" spans="2:17" s="111" customFormat="1" x14ac:dyDescent="0.2">
      <c r="B231" s="96">
        <v>57</v>
      </c>
      <c r="C231" s="97">
        <v>4</v>
      </c>
      <c r="D231" s="98"/>
      <c r="E231" s="99"/>
      <c r="F231" s="100" t="s">
        <v>131</v>
      </c>
      <c r="G231" s="101">
        <f t="shared" si="2"/>
        <v>5.517650000000001E-2</v>
      </c>
      <c r="H231" s="102">
        <v>10.55</v>
      </c>
      <c r="I231" s="103">
        <v>1</v>
      </c>
      <c r="J231" s="104">
        <v>5.23</v>
      </c>
      <c r="K231" s="104"/>
      <c r="L231" s="105" t="s">
        <v>6</v>
      </c>
      <c r="M231" s="106"/>
      <c r="N231" s="107" t="s">
        <v>5</v>
      </c>
      <c r="O231" s="114"/>
      <c r="P231" s="115"/>
      <c r="Q231" s="116"/>
    </row>
    <row r="232" spans="2:17" s="111" customFormat="1" x14ac:dyDescent="0.2">
      <c r="B232" s="96">
        <v>57</v>
      </c>
      <c r="C232" s="97">
        <v>4</v>
      </c>
      <c r="D232" s="98"/>
      <c r="E232" s="99"/>
      <c r="F232" s="100" t="s">
        <v>131</v>
      </c>
      <c r="G232" s="101">
        <f t="shared" si="2"/>
        <v>5.5124200000000005E-2</v>
      </c>
      <c r="H232" s="102">
        <v>10.54</v>
      </c>
      <c r="I232" s="103">
        <v>1</v>
      </c>
      <c r="J232" s="104">
        <v>5.23</v>
      </c>
      <c r="K232" s="104"/>
      <c r="L232" s="105" t="s">
        <v>6</v>
      </c>
      <c r="M232" s="106"/>
      <c r="N232" s="107" t="s">
        <v>5</v>
      </c>
      <c r="O232" s="114"/>
      <c r="P232" s="115"/>
      <c r="Q232" s="116"/>
    </row>
    <row r="233" spans="2:17" s="111" customFormat="1" x14ac:dyDescent="0.2">
      <c r="B233" s="96">
        <v>57</v>
      </c>
      <c r="C233" s="97">
        <v>4</v>
      </c>
      <c r="D233" s="98"/>
      <c r="E233" s="99"/>
      <c r="F233" s="100" t="s">
        <v>131</v>
      </c>
      <c r="G233" s="101">
        <f t="shared" si="2"/>
        <v>4.9423499999999995E-2</v>
      </c>
      <c r="H233" s="102">
        <v>9.4499999999999993</v>
      </c>
      <c r="I233" s="103">
        <v>1</v>
      </c>
      <c r="J233" s="104">
        <v>5.23</v>
      </c>
      <c r="K233" s="104"/>
      <c r="L233" s="105" t="s">
        <v>6</v>
      </c>
      <c r="M233" s="106"/>
      <c r="N233" s="107" t="s">
        <v>5</v>
      </c>
      <c r="O233" s="114"/>
      <c r="P233" s="115"/>
      <c r="Q233" s="116"/>
    </row>
    <row r="234" spans="2:17" s="111" customFormat="1" x14ac:dyDescent="0.2">
      <c r="B234" s="96">
        <v>57</v>
      </c>
      <c r="C234" s="97">
        <v>4</v>
      </c>
      <c r="D234" s="98"/>
      <c r="E234" s="99"/>
      <c r="F234" s="100" t="s">
        <v>131</v>
      </c>
      <c r="G234" s="101">
        <f t="shared" si="2"/>
        <v>4.3670500000000001E-2</v>
      </c>
      <c r="H234" s="102">
        <v>8.35</v>
      </c>
      <c r="I234" s="103">
        <v>1</v>
      </c>
      <c r="J234" s="104">
        <v>5.23</v>
      </c>
      <c r="K234" s="104"/>
      <c r="L234" s="105" t="s">
        <v>6</v>
      </c>
      <c r="M234" s="106"/>
      <c r="N234" s="107" t="s">
        <v>5</v>
      </c>
      <c r="O234" s="114"/>
      <c r="P234" s="115"/>
      <c r="Q234" s="116"/>
    </row>
    <row r="235" spans="2:17" s="111" customFormat="1" x14ac:dyDescent="0.2">
      <c r="B235" s="96">
        <v>57</v>
      </c>
      <c r="C235" s="97">
        <v>4</v>
      </c>
      <c r="D235" s="98"/>
      <c r="E235" s="99"/>
      <c r="F235" s="100" t="s">
        <v>131</v>
      </c>
      <c r="G235" s="101">
        <f t="shared" si="2"/>
        <v>4.9371200000000004E-2</v>
      </c>
      <c r="H235" s="102">
        <v>9.44</v>
      </c>
      <c r="I235" s="103">
        <v>1</v>
      </c>
      <c r="J235" s="104">
        <v>5.23</v>
      </c>
      <c r="K235" s="104"/>
      <c r="L235" s="105" t="s">
        <v>6</v>
      </c>
      <c r="M235" s="106"/>
      <c r="N235" s="107" t="s">
        <v>5</v>
      </c>
      <c r="O235" s="114"/>
      <c r="P235" s="115"/>
      <c r="Q235" s="116"/>
    </row>
    <row r="236" spans="2:17" s="111" customFormat="1" x14ac:dyDescent="0.2">
      <c r="B236" s="96">
        <v>57</v>
      </c>
      <c r="C236" s="97">
        <v>4</v>
      </c>
      <c r="D236" s="98"/>
      <c r="E236" s="99"/>
      <c r="F236" s="100" t="s">
        <v>131</v>
      </c>
      <c r="G236" s="101">
        <f t="shared" si="2"/>
        <v>4.8848200000000008E-2</v>
      </c>
      <c r="H236" s="102">
        <v>9.34</v>
      </c>
      <c r="I236" s="103">
        <v>1</v>
      </c>
      <c r="J236" s="104">
        <v>5.23</v>
      </c>
      <c r="K236" s="104"/>
      <c r="L236" s="105" t="s">
        <v>6</v>
      </c>
      <c r="M236" s="106"/>
      <c r="N236" s="107" t="s">
        <v>5</v>
      </c>
      <c r="O236" s="114"/>
      <c r="P236" s="115"/>
      <c r="Q236" s="116"/>
    </row>
    <row r="237" spans="2:17" s="111" customFormat="1" x14ac:dyDescent="0.2">
      <c r="B237" s="96"/>
      <c r="C237" s="112"/>
      <c r="D237" s="98"/>
      <c r="E237" s="99"/>
      <c r="F237" s="100"/>
      <c r="G237" s="101"/>
      <c r="H237" s="102"/>
      <c r="I237" s="103"/>
      <c r="J237" s="104"/>
      <c r="K237" s="104"/>
      <c r="L237" s="105"/>
      <c r="M237" s="113"/>
      <c r="N237" s="107"/>
      <c r="O237" s="114"/>
      <c r="P237" s="115"/>
      <c r="Q237" s="116"/>
    </row>
    <row r="238" spans="2:17" s="111" customFormat="1" x14ac:dyDescent="0.2">
      <c r="B238" s="96">
        <v>57</v>
      </c>
      <c r="C238" s="97">
        <v>5</v>
      </c>
      <c r="D238" s="98"/>
      <c r="E238" s="99"/>
      <c r="F238" s="100" t="s">
        <v>131</v>
      </c>
      <c r="G238" s="101">
        <f>H238*J238/1000</f>
        <v>5.3844000000000003E-2</v>
      </c>
      <c r="H238" s="102">
        <v>8.4</v>
      </c>
      <c r="I238" s="103">
        <v>1</v>
      </c>
      <c r="J238" s="104">
        <v>6.41</v>
      </c>
      <c r="K238" s="104"/>
      <c r="L238" s="105" t="s">
        <v>6</v>
      </c>
      <c r="M238" s="106"/>
      <c r="N238" s="107" t="s">
        <v>5</v>
      </c>
      <c r="O238" s="108">
        <f>SUM(G238:G241)</f>
        <v>0.25665640000000001</v>
      </c>
      <c r="P238" s="109">
        <f>SUM(H238:H241)</f>
        <v>40.040000000000006</v>
      </c>
      <c r="Q238" s="110">
        <f>SUM(I238:I241)</f>
        <v>4</v>
      </c>
    </row>
    <row r="239" spans="2:17" s="111" customFormat="1" x14ac:dyDescent="0.2">
      <c r="B239" s="96">
        <v>57</v>
      </c>
      <c r="C239" s="97">
        <v>5</v>
      </c>
      <c r="D239" s="98"/>
      <c r="E239" s="99"/>
      <c r="F239" s="100" t="s">
        <v>131</v>
      </c>
      <c r="G239" s="101">
        <f>H239*J239/1000</f>
        <v>6.7625500000000005E-2</v>
      </c>
      <c r="H239" s="102">
        <v>10.55</v>
      </c>
      <c r="I239" s="103">
        <v>1</v>
      </c>
      <c r="J239" s="104">
        <v>6.41</v>
      </c>
      <c r="K239" s="104"/>
      <c r="L239" s="105" t="s">
        <v>6</v>
      </c>
      <c r="M239" s="106"/>
      <c r="N239" s="107" t="s">
        <v>5</v>
      </c>
      <c r="O239" s="114"/>
      <c r="P239" s="115"/>
      <c r="Q239" s="116"/>
    </row>
    <row r="240" spans="2:17" s="111" customFormat="1" x14ac:dyDescent="0.2">
      <c r="B240" s="96">
        <v>57</v>
      </c>
      <c r="C240" s="97">
        <v>5</v>
      </c>
      <c r="D240" s="98"/>
      <c r="E240" s="99"/>
      <c r="F240" s="100" t="s">
        <v>131</v>
      </c>
      <c r="G240" s="101">
        <f>H240*J240/1000</f>
        <v>6.7561399999999994E-2</v>
      </c>
      <c r="H240" s="102">
        <v>10.54</v>
      </c>
      <c r="I240" s="103">
        <v>1</v>
      </c>
      <c r="J240" s="104">
        <v>6.41</v>
      </c>
      <c r="K240" s="104"/>
      <c r="L240" s="105" t="s">
        <v>6</v>
      </c>
      <c r="M240" s="106"/>
      <c r="N240" s="107" t="s">
        <v>5</v>
      </c>
      <c r="O240" s="114"/>
      <c r="P240" s="115"/>
      <c r="Q240" s="116"/>
    </row>
    <row r="241" spans="2:17" s="111" customFormat="1" x14ac:dyDescent="0.2">
      <c r="B241" s="96">
        <v>57</v>
      </c>
      <c r="C241" s="97">
        <v>5</v>
      </c>
      <c r="D241" s="98"/>
      <c r="E241" s="99"/>
      <c r="F241" s="100" t="s">
        <v>131</v>
      </c>
      <c r="G241" s="101">
        <f>H241*J241/1000</f>
        <v>6.7625500000000005E-2</v>
      </c>
      <c r="H241" s="102">
        <v>10.55</v>
      </c>
      <c r="I241" s="103">
        <v>1</v>
      </c>
      <c r="J241" s="104">
        <v>6.41</v>
      </c>
      <c r="K241" s="104"/>
      <c r="L241" s="105" t="s">
        <v>6</v>
      </c>
      <c r="M241" s="106"/>
      <c r="N241" s="107" t="s">
        <v>5</v>
      </c>
      <c r="O241" s="114"/>
      <c r="P241" s="115"/>
      <c r="Q241" s="116"/>
    </row>
    <row r="242" spans="2:17" x14ac:dyDescent="0.2">
      <c r="B242" s="42"/>
      <c r="C242" s="41"/>
      <c r="D242" s="40"/>
      <c r="E242" s="39"/>
      <c r="F242" s="38"/>
      <c r="G242" s="37"/>
      <c r="H242" s="36"/>
      <c r="I242" s="35"/>
      <c r="J242" s="34"/>
      <c r="K242" s="34"/>
      <c r="L242" s="33"/>
      <c r="M242" s="32"/>
      <c r="N242" s="31"/>
      <c r="O242" s="30"/>
      <c r="P242" s="29"/>
      <c r="Q242" s="28"/>
    </row>
    <row r="243" spans="2:17" x14ac:dyDescent="0.2">
      <c r="B243" s="42"/>
      <c r="C243" s="41"/>
      <c r="D243" s="40"/>
      <c r="E243" s="39"/>
      <c r="F243" s="38"/>
      <c r="G243" s="37"/>
      <c r="H243" s="36"/>
      <c r="I243" s="35"/>
      <c r="J243" s="34"/>
      <c r="K243" s="34"/>
      <c r="L243" s="33"/>
      <c r="M243" s="32"/>
      <c r="N243" s="31"/>
      <c r="O243" s="30"/>
      <c r="P243" s="29"/>
      <c r="Q243" s="28"/>
    </row>
    <row r="244" spans="2:17" x14ac:dyDescent="0.2">
      <c r="B244" s="42"/>
      <c r="C244" s="41"/>
      <c r="D244" s="40"/>
      <c r="E244" s="39"/>
      <c r="F244" s="38"/>
      <c r="G244" s="37"/>
      <c r="H244" s="36"/>
      <c r="I244" s="35"/>
      <c r="J244" s="34"/>
      <c r="K244" s="34"/>
      <c r="L244" s="33"/>
      <c r="M244" s="32"/>
      <c r="N244" s="31"/>
      <c r="O244" s="30"/>
      <c r="P244" s="29"/>
      <c r="Q244" s="28"/>
    </row>
    <row r="245" spans="2:17" x14ac:dyDescent="0.2">
      <c r="B245" s="27"/>
      <c r="C245" s="21"/>
      <c r="D245" s="20"/>
      <c r="E245" s="19"/>
      <c r="F245" s="18"/>
      <c r="G245" s="17"/>
      <c r="H245" s="16"/>
      <c r="I245" s="15"/>
      <c r="J245" s="14"/>
      <c r="K245" s="14"/>
      <c r="L245" s="13"/>
      <c r="M245" s="12"/>
      <c r="N245" s="11"/>
      <c r="O245" s="10"/>
      <c r="P245" s="9"/>
      <c r="Q245" s="8"/>
    </row>
    <row r="246" spans="2:17" x14ac:dyDescent="0.2">
      <c r="B246" s="22"/>
      <c r="C246" s="21"/>
      <c r="D246" s="20"/>
      <c r="E246" s="19"/>
      <c r="F246" s="18"/>
      <c r="G246" s="17"/>
      <c r="H246" s="16"/>
      <c r="I246" s="15"/>
      <c r="J246" s="26"/>
      <c r="K246" s="26"/>
      <c r="L246" s="13"/>
      <c r="M246" s="12"/>
      <c r="N246" s="11"/>
      <c r="O246" s="10"/>
      <c r="P246" s="9"/>
      <c r="Q246" s="8"/>
    </row>
    <row r="247" spans="2:17" x14ac:dyDescent="0.2">
      <c r="B247" s="22"/>
      <c r="C247" s="21"/>
      <c r="D247" s="20"/>
      <c r="E247" s="19"/>
      <c r="F247" s="18" t="s">
        <v>4</v>
      </c>
      <c r="G247" s="25">
        <f>SUM(G161:G244)</f>
        <v>9.6698622999999948</v>
      </c>
      <c r="H247" s="24">
        <f>SUM(H161:H244)</f>
        <v>501.61</v>
      </c>
      <c r="I247" s="23">
        <f>SUM(I161:I244)</f>
        <v>68</v>
      </c>
      <c r="J247" s="14"/>
      <c r="K247" s="14"/>
      <c r="L247" s="13"/>
      <c r="M247" s="12"/>
      <c r="N247" s="11"/>
      <c r="O247" s="10">
        <f>SUM(O161:O244)</f>
        <v>9.6698623000000001</v>
      </c>
      <c r="P247" s="9">
        <f>SUM(P161:P242)</f>
        <v>501.60999999999996</v>
      </c>
      <c r="Q247" s="8">
        <f>SUM(Q161:Q242)</f>
        <v>68</v>
      </c>
    </row>
    <row r="248" spans="2:17" x14ac:dyDescent="0.2">
      <c r="B248" s="22"/>
      <c r="C248" s="21"/>
      <c r="D248" s="20"/>
      <c r="E248" s="19"/>
      <c r="F248" s="18"/>
      <c r="G248" s="17"/>
      <c r="H248" s="16"/>
      <c r="I248" s="15"/>
      <c r="J248" s="14"/>
      <c r="K248" s="14"/>
      <c r="L248" s="13"/>
      <c r="M248" s="12"/>
      <c r="N248" s="11"/>
      <c r="O248" s="10"/>
      <c r="P248" s="9"/>
      <c r="Q248" s="8"/>
    </row>
    <row r="249" spans="2:17" x14ac:dyDescent="0.2">
      <c r="B249" s="68" t="s">
        <v>3</v>
      </c>
      <c r="C249" s="69"/>
      <c r="D249" s="69"/>
      <c r="E249" s="69"/>
      <c r="F249" s="70"/>
      <c r="G249" s="71">
        <f>G247-O247</f>
        <v>0</v>
      </c>
      <c r="H249" s="72"/>
      <c r="I249" s="72"/>
      <c r="J249" s="72"/>
      <c r="K249" s="72"/>
      <c r="L249" s="72"/>
      <c r="M249" s="72"/>
      <c r="N249" s="72"/>
      <c r="O249" s="73"/>
      <c r="P249" s="7"/>
      <c r="Q249" s="6"/>
    </row>
    <row r="250" spans="2:17" x14ac:dyDescent="0.2">
      <c r="B250" s="68" t="s">
        <v>2</v>
      </c>
      <c r="C250" s="69"/>
      <c r="D250" s="69"/>
      <c r="E250" s="69"/>
      <c r="F250" s="70"/>
      <c r="G250" s="5"/>
      <c r="H250" s="74">
        <f>H247-P247</f>
        <v>0</v>
      </c>
      <c r="I250" s="75"/>
      <c r="J250" s="75"/>
      <c r="K250" s="75"/>
      <c r="L250" s="75"/>
      <c r="M250" s="75"/>
      <c r="N250" s="75"/>
      <c r="O250" s="75"/>
      <c r="P250" s="76"/>
      <c r="Q250" s="6"/>
    </row>
    <row r="251" spans="2:17" x14ac:dyDescent="0.2">
      <c r="B251" s="68" t="s">
        <v>1</v>
      </c>
      <c r="C251" s="69"/>
      <c r="D251" s="69"/>
      <c r="E251" s="69"/>
      <c r="F251" s="70"/>
      <c r="G251" s="5"/>
      <c r="H251" s="4"/>
      <c r="I251" s="77">
        <f>I247-Q247</f>
        <v>0</v>
      </c>
      <c r="J251" s="78"/>
      <c r="K251" s="78"/>
      <c r="L251" s="78"/>
      <c r="M251" s="78"/>
      <c r="N251" s="78"/>
      <c r="O251" s="78"/>
      <c r="P251" s="78"/>
      <c r="Q251" s="79"/>
    </row>
    <row r="253" spans="2:17" ht="16" thickBot="1" x14ac:dyDescent="0.25"/>
    <row r="254" spans="2:17" x14ac:dyDescent="0.2">
      <c r="B254" s="80" t="s">
        <v>132</v>
      </c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2" t="s">
        <v>3</v>
      </c>
      <c r="P254" s="84" t="s">
        <v>2</v>
      </c>
      <c r="Q254" s="86" t="s">
        <v>1</v>
      </c>
    </row>
    <row r="255" spans="2:17" x14ac:dyDescent="0.2">
      <c r="B255" s="88" t="s">
        <v>64</v>
      </c>
      <c r="C255" s="90" t="s">
        <v>133</v>
      </c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2"/>
      <c r="O255" s="83"/>
      <c r="P255" s="85"/>
      <c r="Q255" s="87"/>
    </row>
    <row r="256" spans="2:17" x14ac:dyDescent="0.2">
      <c r="B256" s="89"/>
      <c r="C256" s="93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5"/>
      <c r="O256" s="83"/>
      <c r="P256" s="85"/>
      <c r="Q256" s="87"/>
    </row>
    <row r="257" spans="2:17" x14ac:dyDescent="0.2">
      <c r="B257" s="62" t="s">
        <v>62</v>
      </c>
      <c r="C257" s="61" t="s">
        <v>61</v>
      </c>
      <c r="D257" s="31" t="s">
        <v>60</v>
      </c>
      <c r="E257" s="60" t="s">
        <v>59</v>
      </c>
      <c r="F257" s="59" t="s">
        <v>58</v>
      </c>
      <c r="G257" s="58" t="s">
        <v>3</v>
      </c>
      <c r="H257" s="57" t="s">
        <v>2</v>
      </c>
      <c r="I257" s="56" t="s">
        <v>1</v>
      </c>
      <c r="J257" s="55" t="s">
        <v>57</v>
      </c>
      <c r="K257" s="54"/>
      <c r="L257" s="53" t="s">
        <v>56</v>
      </c>
      <c r="M257" s="52" t="s">
        <v>55</v>
      </c>
      <c r="N257" s="51" t="s">
        <v>54</v>
      </c>
      <c r="O257" s="83"/>
      <c r="P257" s="85"/>
      <c r="Q257" s="87"/>
    </row>
    <row r="258" spans="2:17" x14ac:dyDescent="0.2">
      <c r="B258" s="42"/>
      <c r="C258" s="41"/>
      <c r="D258" s="40"/>
      <c r="E258" s="39"/>
      <c r="F258" s="38"/>
      <c r="G258" s="37"/>
      <c r="H258" s="36"/>
      <c r="I258" s="35"/>
      <c r="J258" s="34"/>
      <c r="K258" s="34"/>
      <c r="L258" s="33"/>
      <c r="M258" s="32"/>
      <c r="N258" s="31"/>
      <c r="O258" s="30"/>
      <c r="P258" s="29"/>
      <c r="Q258" s="28"/>
    </row>
    <row r="259" spans="2:17" x14ac:dyDescent="0.2">
      <c r="B259" s="42" t="s">
        <v>134</v>
      </c>
      <c r="C259" s="47"/>
      <c r="D259" s="40"/>
      <c r="E259" s="39"/>
      <c r="F259" s="46" t="s">
        <v>107</v>
      </c>
      <c r="G259" s="45">
        <f>H259*J259/1000</f>
        <v>0.24377100000000004</v>
      </c>
      <c r="H259" s="4">
        <v>2.4900000000000002</v>
      </c>
      <c r="I259" s="44">
        <v>1</v>
      </c>
      <c r="J259" s="34">
        <v>97.9</v>
      </c>
      <c r="K259" s="34"/>
      <c r="L259" s="33" t="s">
        <v>6</v>
      </c>
      <c r="M259" s="43"/>
      <c r="N259" s="31" t="s">
        <v>5</v>
      </c>
      <c r="O259" s="10">
        <f>SUM(G259:G259)</f>
        <v>0.24377100000000004</v>
      </c>
      <c r="P259" s="9">
        <f>SUM(H259:H259)</f>
        <v>2.4900000000000002</v>
      </c>
      <c r="Q259" s="8">
        <f>SUM(I259:I259)</f>
        <v>1</v>
      </c>
    </row>
    <row r="260" spans="2:17" x14ac:dyDescent="0.2">
      <c r="B260" s="42"/>
      <c r="C260" s="41"/>
      <c r="D260" s="40"/>
      <c r="E260" s="39"/>
      <c r="F260" s="38"/>
      <c r="G260" s="37"/>
      <c r="H260" s="36"/>
      <c r="I260" s="35"/>
      <c r="J260" s="34"/>
      <c r="K260" s="34"/>
      <c r="L260" s="33"/>
      <c r="M260" s="32"/>
      <c r="N260" s="31"/>
      <c r="O260" s="30"/>
      <c r="P260" s="29"/>
      <c r="Q260" s="28"/>
    </row>
    <row r="261" spans="2:17" x14ac:dyDescent="0.2">
      <c r="B261" s="42" t="s">
        <v>135</v>
      </c>
      <c r="C261" s="47"/>
      <c r="D261" s="40"/>
      <c r="E261" s="39"/>
      <c r="F261" s="46" t="s">
        <v>19</v>
      </c>
      <c r="G261" s="45">
        <f>H261*J261/1000</f>
        <v>5.54288E-2</v>
      </c>
      <c r="H261" s="4">
        <v>7.84</v>
      </c>
      <c r="I261" s="44">
        <v>1</v>
      </c>
      <c r="J261" s="34">
        <v>7.07</v>
      </c>
      <c r="K261" s="34"/>
      <c r="L261" s="33" t="s">
        <v>6</v>
      </c>
      <c r="M261" s="43"/>
      <c r="N261" s="31" t="s">
        <v>5</v>
      </c>
      <c r="O261" s="30"/>
      <c r="P261" s="29"/>
      <c r="Q261" s="28"/>
    </row>
    <row r="262" spans="2:17" x14ac:dyDescent="0.2">
      <c r="B262" s="42"/>
      <c r="C262" s="41"/>
      <c r="D262" s="40"/>
      <c r="E262" s="39"/>
      <c r="F262" s="38"/>
      <c r="G262" s="37"/>
      <c r="H262" s="36"/>
      <c r="I262" s="35"/>
      <c r="J262" s="34"/>
      <c r="K262" s="34"/>
      <c r="L262" s="33"/>
      <c r="M262" s="32"/>
      <c r="N262" s="31"/>
      <c r="O262" s="30"/>
      <c r="P262" s="29"/>
      <c r="Q262" s="28"/>
    </row>
    <row r="263" spans="2:17" x14ac:dyDescent="0.2">
      <c r="B263" s="42" t="s">
        <v>136</v>
      </c>
      <c r="C263" s="47"/>
      <c r="D263" s="40"/>
      <c r="E263" s="39"/>
      <c r="F263" s="46" t="s">
        <v>137</v>
      </c>
      <c r="G263" s="45">
        <f>H263*J263/1000</f>
        <v>5.5564000000000002E-2</v>
      </c>
      <c r="H263" s="4">
        <v>5.8</v>
      </c>
      <c r="I263" s="44">
        <v>1</v>
      </c>
      <c r="J263" s="34">
        <v>9.58</v>
      </c>
      <c r="K263" s="34"/>
      <c r="L263" s="33" t="s">
        <v>6</v>
      </c>
      <c r="M263" s="43"/>
      <c r="N263" s="31" t="s">
        <v>5</v>
      </c>
      <c r="O263" s="10">
        <f>SUM(G263:G263)</f>
        <v>5.5564000000000002E-2</v>
      </c>
      <c r="P263" s="9">
        <f>SUM(H263:H263)</f>
        <v>5.8</v>
      </c>
      <c r="Q263" s="8">
        <f>SUM(I263:I263)</f>
        <v>1</v>
      </c>
    </row>
    <row r="264" spans="2:17" x14ac:dyDescent="0.2">
      <c r="B264" s="42"/>
      <c r="C264" s="41"/>
      <c r="D264" s="40"/>
      <c r="E264" s="39"/>
      <c r="F264" s="38"/>
      <c r="G264" s="37"/>
      <c r="H264" s="36"/>
      <c r="I264" s="35"/>
      <c r="J264" s="34"/>
      <c r="K264" s="34"/>
      <c r="L264" s="33"/>
      <c r="M264" s="32"/>
      <c r="N264" s="31"/>
      <c r="O264" s="30"/>
      <c r="P264" s="29"/>
      <c r="Q264" s="28"/>
    </row>
    <row r="265" spans="2:17" x14ac:dyDescent="0.2">
      <c r="B265" s="42" t="s">
        <v>138</v>
      </c>
      <c r="C265" s="47"/>
      <c r="D265" s="40"/>
      <c r="E265" s="39"/>
      <c r="F265" s="46" t="s">
        <v>137</v>
      </c>
      <c r="G265" s="45">
        <f>H265*J265/1000</f>
        <v>5.1797700000000002E-2</v>
      </c>
      <c r="H265" s="4">
        <v>6.03</v>
      </c>
      <c r="I265" s="44">
        <v>1</v>
      </c>
      <c r="J265" s="34">
        <v>8.59</v>
      </c>
      <c r="K265" s="34"/>
      <c r="L265" s="33" t="s">
        <v>6</v>
      </c>
      <c r="M265" s="43"/>
      <c r="N265" s="31" t="s">
        <v>5</v>
      </c>
      <c r="O265" s="10">
        <f>SUM(G265:G266)</f>
        <v>7.3100899999999996E-2</v>
      </c>
      <c r="P265" s="9">
        <f>SUM(H265:H266)</f>
        <v>8.51</v>
      </c>
      <c r="Q265" s="8">
        <f>SUM(I265:I266)</f>
        <v>2</v>
      </c>
    </row>
    <row r="266" spans="2:17" x14ac:dyDescent="0.2">
      <c r="B266" s="42" t="s">
        <v>138</v>
      </c>
      <c r="C266" s="47"/>
      <c r="D266" s="40"/>
      <c r="E266" s="39"/>
      <c r="F266" s="46" t="s">
        <v>122</v>
      </c>
      <c r="G266" s="45">
        <f>H266*J266/1000</f>
        <v>2.1303200000000001E-2</v>
      </c>
      <c r="H266" s="4">
        <v>2.48</v>
      </c>
      <c r="I266" s="44">
        <v>1</v>
      </c>
      <c r="J266" s="34">
        <v>8.59</v>
      </c>
      <c r="K266" s="34"/>
      <c r="L266" s="33" t="s">
        <v>6</v>
      </c>
      <c r="M266" s="43"/>
      <c r="N266" s="31" t="s">
        <v>5</v>
      </c>
      <c r="O266" s="30"/>
      <c r="P266" s="29"/>
      <c r="Q266" s="28"/>
    </row>
    <row r="267" spans="2:17" x14ac:dyDescent="0.2">
      <c r="B267" s="42"/>
      <c r="C267" s="41"/>
      <c r="D267" s="40"/>
      <c r="E267" s="39"/>
      <c r="F267" s="38"/>
      <c r="G267" s="37"/>
      <c r="H267" s="36"/>
      <c r="I267" s="35"/>
      <c r="J267" s="34"/>
      <c r="K267" s="34"/>
      <c r="L267" s="33"/>
      <c r="M267" s="32"/>
      <c r="N267" s="31"/>
      <c r="O267" s="30"/>
      <c r="P267" s="29"/>
      <c r="Q267" s="28"/>
    </row>
    <row r="268" spans="2:17" x14ac:dyDescent="0.2">
      <c r="B268" s="42" t="s">
        <v>139</v>
      </c>
      <c r="C268" s="41"/>
      <c r="D268" s="40"/>
      <c r="E268" s="39"/>
      <c r="F268" s="46" t="s">
        <v>140</v>
      </c>
      <c r="G268" s="45">
        <f>H268*J268/1000</f>
        <v>5.3601599999999999E-2</v>
      </c>
      <c r="H268" s="4">
        <v>6.24</v>
      </c>
      <c r="I268" s="44">
        <v>1</v>
      </c>
      <c r="J268" s="34">
        <v>8.59</v>
      </c>
      <c r="K268" s="34"/>
      <c r="L268" s="33" t="s">
        <v>6</v>
      </c>
      <c r="M268" s="50"/>
      <c r="N268" s="31" t="s">
        <v>5</v>
      </c>
      <c r="O268" s="10">
        <f>SUM(G268:G268)</f>
        <v>5.3601599999999999E-2</v>
      </c>
      <c r="P268" s="9">
        <f>SUM(H268:H268)</f>
        <v>6.24</v>
      </c>
      <c r="Q268" s="8">
        <f>SUM(I268:I268)</f>
        <v>1</v>
      </c>
    </row>
    <row r="269" spans="2:17" x14ac:dyDescent="0.2">
      <c r="B269" s="42"/>
      <c r="C269" s="41"/>
      <c r="D269" s="40"/>
      <c r="E269" s="39"/>
      <c r="F269" s="38"/>
      <c r="G269" s="37"/>
      <c r="H269" s="36"/>
      <c r="I269" s="35"/>
      <c r="J269" s="34"/>
      <c r="K269" s="34"/>
      <c r="L269" s="33"/>
      <c r="M269" s="32"/>
      <c r="N269" s="31"/>
      <c r="O269" s="30"/>
      <c r="P269" s="29"/>
      <c r="Q269" s="28"/>
    </row>
    <row r="270" spans="2:17" x14ac:dyDescent="0.2">
      <c r="B270" s="42" t="s">
        <v>141</v>
      </c>
      <c r="C270" s="41"/>
      <c r="D270" s="40"/>
      <c r="E270" s="39"/>
      <c r="F270" s="46" t="s">
        <v>140</v>
      </c>
      <c r="G270" s="45">
        <f>H270*J270/1000</f>
        <v>4.9077000000000003E-2</v>
      </c>
      <c r="H270" s="4">
        <v>3.99</v>
      </c>
      <c r="I270" s="44">
        <v>1</v>
      </c>
      <c r="J270" s="34">
        <v>12.3</v>
      </c>
      <c r="K270" s="34"/>
      <c r="L270" s="33" t="s">
        <v>6</v>
      </c>
      <c r="M270" s="50"/>
      <c r="N270" s="31" t="s">
        <v>5</v>
      </c>
      <c r="O270" s="30"/>
      <c r="P270" s="29"/>
      <c r="Q270" s="28"/>
    </row>
    <row r="271" spans="2:17" x14ac:dyDescent="0.2">
      <c r="B271" s="42" t="s">
        <v>141</v>
      </c>
      <c r="C271" s="41"/>
      <c r="D271" s="40"/>
      <c r="E271" s="39"/>
      <c r="F271" s="46" t="s">
        <v>140</v>
      </c>
      <c r="G271" s="45">
        <f>H271*J271/1000</f>
        <v>2.7060000000000001E-2</v>
      </c>
      <c r="H271" s="4">
        <v>2.2000000000000002</v>
      </c>
      <c r="I271" s="44">
        <v>1</v>
      </c>
      <c r="J271" s="34">
        <v>12.3</v>
      </c>
      <c r="K271" s="34"/>
      <c r="L271" s="33" t="s">
        <v>6</v>
      </c>
      <c r="M271" s="50"/>
      <c r="N271" s="31" t="s">
        <v>5</v>
      </c>
      <c r="O271" s="30"/>
      <c r="P271" s="29"/>
      <c r="Q271" s="28"/>
    </row>
    <row r="272" spans="2:17" x14ac:dyDescent="0.2">
      <c r="B272" s="42"/>
      <c r="C272" s="47"/>
      <c r="D272" s="40"/>
      <c r="E272" s="39"/>
      <c r="F272" s="46"/>
      <c r="G272" s="45"/>
      <c r="H272" s="4"/>
      <c r="I272" s="44"/>
      <c r="J272" s="34"/>
      <c r="K272" s="34"/>
      <c r="L272" s="33"/>
      <c r="M272" s="43"/>
      <c r="N272" s="31"/>
      <c r="O272" s="30"/>
      <c r="P272" s="29"/>
      <c r="Q272" s="28"/>
    </row>
    <row r="273" spans="2:17" x14ac:dyDescent="0.2">
      <c r="B273" s="42" t="s">
        <v>142</v>
      </c>
      <c r="C273" s="41"/>
      <c r="D273" s="40"/>
      <c r="E273" s="39"/>
      <c r="F273" s="46" t="s">
        <v>143</v>
      </c>
      <c r="G273" s="45">
        <f>H273*J273/1000</f>
        <v>7.7958E-2</v>
      </c>
      <c r="H273" s="4">
        <v>5.49</v>
      </c>
      <c r="I273" s="44">
        <v>1</v>
      </c>
      <c r="J273" s="34">
        <v>14.2</v>
      </c>
      <c r="K273" s="34"/>
      <c r="L273" s="33" t="s">
        <v>6</v>
      </c>
      <c r="M273" s="50"/>
      <c r="N273" s="31" t="s">
        <v>5</v>
      </c>
      <c r="O273" s="10">
        <f>SUM(G273:G273)</f>
        <v>7.7958E-2</v>
      </c>
      <c r="P273" s="9">
        <f>SUM(H273:H273)</f>
        <v>5.49</v>
      </c>
      <c r="Q273" s="8">
        <f>SUM(I273:I273)</f>
        <v>1</v>
      </c>
    </row>
    <row r="274" spans="2:17" x14ac:dyDescent="0.2">
      <c r="B274" s="42"/>
      <c r="C274" s="41"/>
      <c r="D274" s="40"/>
      <c r="E274" s="39"/>
      <c r="F274" s="38"/>
      <c r="G274" s="37"/>
      <c r="H274" s="36"/>
      <c r="I274" s="35"/>
      <c r="J274" s="34"/>
      <c r="K274" s="34"/>
      <c r="L274" s="33"/>
      <c r="M274" s="32"/>
      <c r="N274" s="31"/>
      <c r="O274" s="30"/>
      <c r="P274" s="29"/>
      <c r="Q274" s="28"/>
    </row>
    <row r="275" spans="2:17" x14ac:dyDescent="0.2">
      <c r="B275" s="42" t="s">
        <v>144</v>
      </c>
      <c r="C275" s="47">
        <v>8</v>
      </c>
      <c r="D275" s="40"/>
      <c r="E275" s="39"/>
      <c r="F275" s="46" t="s">
        <v>145</v>
      </c>
      <c r="G275" s="45">
        <f>H275*J275/1000</f>
        <v>6.3562800000000003E-2</v>
      </c>
      <c r="H275" s="4">
        <v>6.44</v>
      </c>
      <c r="I275" s="44">
        <v>1</v>
      </c>
      <c r="J275" s="34">
        <v>9.8699999999999992</v>
      </c>
      <c r="K275" s="34"/>
      <c r="L275" s="33" t="s">
        <v>6</v>
      </c>
      <c r="M275" s="43"/>
      <c r="N275" s="31" t="s">
        <v>5</v>
      </c>
      <c r="O275" s="10">
        <f>SUM(G275:G275)</f>
        <v>6.3562800000000003E-2</v>
      </c>
      <c r="P275" s="9">
        <f>SUM(H275:H275)</f>
        <v>6.44</v>
      </c>
      <c r="Q275" s="8">
        <f>SUM(I275:I275)</f>
        <v>1</v>
      </c>
    </row>
    <row r="276" spans="2:17" x14ac:dyDescent="0.2">
      <c r="B276" s="42"/>
      <c r="C276" s="41"/>
      <c r="D276" s="40"/>
      <c r="E276" s="39"/>
      <c r="F276" s="38"/>
      <c r="G276" s="37"/>
      <c r="H276" s="36"/>
      <c r="I276" s="35"/>
      <c r="J276" s="34"/>
      <c r="K276" s="34"/>
      <c r="L276" s="33"/>
      <c r="M276" s="32"/>
      <c r="N276" s="31"/>
      <c r="O276" s="30"/>
      <c r="P276" s="29"/>
      <c r="Q276" s="28"/>
    </row>
    <row r="277" spans="2:17" x14ac:dyDescent="0.2">
      <c r="B277" s="42" t="s">
        <v>146</v>
      </c>
      <c r="C277" s="47"/>
      <c r="D277" s="40"/>
      <c r="E277" s="39"/>
      <c r="F277" s="46" t="s">
        <v>112</v>
      </c>
      <c r="G277" s="45">
        <f>H277*J277/1000</f>
        <v>4.2639999999999997E-2</v>
      </c>
      <c r="H277" s="4">
        <v>4.0999999999999996</v>
      </c>
      <c r="I277" s="44">
        <v>1</v>
      </c>
      <c r="J277" s="34">
        <v>10.4</v>
      </c>
      <c r="K277" s="34"/>
      <c r="L277" s="33" t="s">
        <v>6</v>
      </c>
      <c r="M277" s="43"/>
      <c r="N277" s="31" t="s">
        <v>5</v>
      </c>
      <c r="O277" s="10">
        <f>SUM(G277:G277)</f>
        <v>4.2639999999999997E-2</v>
      </c>
      <c r="P277" s="9">
        <f>SUM(H277:H277)</f>
        <v>4.0999999999999996</v>
      </c>
      <c r="Q277" s="8">
        <f>SUM(I277:I277)</f>
        <v>1</v>
      </c>
    </row>
    <row r="278" spans="2:17" x14ac:dyDescent="0.2">
      <c r="B278" s="42"/>
      <c r="C278" s="41"/>
      <c r="D278" s="40"/>
      <c r="E278" s="39"/>
      <c r="F278" s="38"/>
      <c r="G278" s="37"/>
      <c r="H278" s="36"/>
      <c r="I278" s="35"/>
      <c r="J278" s="34"/>
      <c r="K278" s="34"/>
      <c r="L278" s="33"/>
      <c r="M278" s="32"/>
      <c r="N278" s="31"/>
      <c r="O278" s="30"/>
      <c r="P278" s="29"/>
      <c r="Q278" s="28"/>
    </row>
    <row r="279" spans="2:17" x14ac:dyDescent="0.2">
      <c r="B279" s="42" t="s">
        <v>147</v>
      </c>
      <c r="C279" s="47"/>
      <c r="D279" s="40"/>
      <c r="E279" s="39"/>
      <c r="F279" s="46" t="s">
        <v>115</v>
      </c>
      <c r="G279" s="45">
        <f>H279*J279/1000</f>
        <v>7.5184000000000015E-2</v>
      </c>
      <c r="H279" s="4">
        <v>2.54</v>
      </c>
      <c r="I279" s="44">
        <v>1</v>
      </c>
      <c r="J279" s="34">
        <v>29.6</v>
      </c>
      <c r="K279" s="34"/>
      <c r="L279" s="33" t="s">
        <v>6</v>
      </c>
      <c r="M279" s="43"/>
      <c r="N279" s="31" t="s">
        <v>5</v>
      </c>
      <c r="O279" s="10">
        <f>SUM(G279:G279)</f>
        <v>7.5184000000000015E-2</v>
      </c>
      <c r="P279" s="9">
        <f>SUM(H279:H279)</f>
        <v>2.54</v>
      </c>
      <c r="Q279" s="8">
        <f>SUM(I279:I279)</f>
        <v>1</v>
      </c>
    </row>
    <row r="280" spans="2:17" x14ac:dyDescent="0.2">
      <c r="B280" s="42"/>
      <c r="C280" s="41"/>
      <c r="D280" s="40"/>
      <c r="E280" s="39"/>
      <c r="F280" s="38"/>
      <c r="G280" s="37"/>
      <c r="H280" s="36"/>
      <c r="I280" s="35"/>
      <c r="J280" s="34"/>
      <c r="K280" s="34"/>
      <c r="L280" s="33"/>
      <c r="M280" s="32"/>
      <c r="N280" s="31"/>
      <c r="O280" s="30"/>
      <c r="P280" s="29"/>
      <c r="Q280" s="28"/>
    </row>
    <row r="281" spans="2:17" x14ac:dyDescent="0.2">
      <c r="B281" s="42" t="s">
        <v>148</v>
      </c>
      <c r="C281" s="41">
        <v>5</v>
      </c>
      <c r="D281" s="40"/>
      <c r="E281" s="39"/>
      <c r="F281" s="46" t="s">
        <v>149</v>
      </c>
      <c r="G281" s="45">
        <f>H281*J281/1000</f>
        <v>0.17262719999999998</v>
      </c>
      <c r="H281" s="4">
        <v>11.84</v>
      </c>
      <c r="I281" s="44">
        <v>1</v>
      </c>
      <c r="J281" s="34">
        <v>14.58</v>
      </c>
      <c r="K281" s="34"/>
      <c r="L281" s="33" t="s">
        <v>6</v>
      </c>
      <c r="M281" s="50"/>
      <c r="N281" s="31" t="s">
        <v>5</v>
      </c>
      <c r="O281" s="10">
        <f>SUM(G281:G282)</f>
        <v>0.34525439999999996</v>
      </c>
      <c r="P281" s="9">
        <f>SUM(H281:H282)</f>
        <v>23.68</v>
      </c>
      <c r="Q281" s="8">
        <f>SUM(I281:I282)</f>
        <v>2</v>
      </c>
    </row>
    <row r="282" spans="2:17" x14ac:dyDescent="0.2">
      <c r="B282" s="42" t="s">
        <v>148</v>
      </c>
      <c r="C282" s="41">
        <v>5</v>
      </c>
      <c r="D282" s="40"/>
      <c r="E282" s="39"/>
      <c r="F282" s="46" t="s">
        <v>150</v>
      </c>
      <c r="G282" s="45">
        <f>H282*J282/1000</f>
        <v>0.17262719999999998</v>
      </c>
      <c r="H282" s="4">
        <v>11.84</v>
      </c>
      <c r="I282" s="44">
        <v>1</v>
      </c>
      <c r="J282" s="34">
        <v>14.58</v>
      </c>
      <c r="K282" s="34"/>
      <c r="L282" s="33" t="s">
        <v>6</v>
      </c>
      <c r="M282" s="50"/>
      <c r="N282" s="31" t="s">
        <v>5</v>
      </c>
      <c r="O282" s="30"/>
      <c r="P282" s="29"/>
      <c r="Q282" s="28"/>
    </row>
    <row r="283" spans="2:17" x14ac:dyDescent="0.2">
      <c r="B283" s="42"/>
      <c r="C283" s="41"/>
      <c r="D283" s="40"/>
      <c r="E283" s="39"/>
      <c r="F283" s="38"/>
      <c r="G283" s="37"/>
      <c r="H283" s="36"/>
      <c r="I283" s="35"/>
      <c r="J283" s="34"/>
      <c r="K283" s="34"/>
      <c r="L283" s="33"/>
      <c r="M283" s="32"/>
      <c r="N283" s="31"/>
      <c r="O283" s="30"/>
      <c r="P283" s="29"/>
      <c r="Q283" s="28"/>
    </row>
    <row r="284" spans="2:17" x14ac:dyDescent="0.2">
      <c r="B284" s="42"/>
      <c r="C284" s="41"/>
      <c r="D284" s="40"/>
      <c r="E284" s="39"/>
      <c r="F284" s="38"/>
      <c r="G284" s="37"/>
      <c r="H284" s="36"/>
      <c r="I284" s="35"/>
      <c r="J284" s="34"/>
      <c r="K284" s="34"/>
      <c r="L284" s="33"/>
      <c r="M284" s="32"/>
      <c r="N284" s="31"/>
      <c r="O284" s="30"/>
      <c r="P284" s="29"/>
      <c r="Q284" s="28"/>
    </row>
    <row r="285" spans="2:17" x14ac:dyDescent="0.2">
      <c r="B285" s="42"/>
      <c r="C285" s="41"/>
      <c r="D285" s="40"/>
      <c r="E285" s="39"/>
      <c r="F285" s="38"/>
      <c r="G285" s="37"/>
      <c r="H285" s="36"/>
      <c r="I285" s="35"/>
      <c r="J285" s="34"/>
      <c r="K285" s="34"/>
      <c r="L285" s="33"/>
      <c r="M285" s="32"/>
      <c r="N285" s="31"/>
      <c r="O285" s="30"/>
      <c r="P285" s="29"/>
      <c r="Q285" s="28"/>
    </row>
    <row r="286" spans="2:17" x14ac:dyDescent="0.2">
      <c r="B286" s="27"/>
      <c r="C286" s="21"/>
      <c r="D286" s="20"/>
      <c r="E286" s="19"/>
      <c r="F286" s="18"/>
      <c r="G286" s="17"/>
      <c r="H286" s="16"/>
      <c r="I286" s="15"/>
      <c r="J286" s="64"/>
      <c r="K286" s="64"/>
      <c r="L286" s="63"/>
      <c r="M286" s="12"/>
      <c r="N286" s="11"/>
      <c r="O286" s="10"/>
      <c r="P286" s="9"/>
      <c r="Q286" s="8"/>
    </row>
    <row r="287" spans="2:17" x14ac:dyDescent="0.2">
      <c r="B287" s="22"/>
      <c r="C287" s="21"/>
      <c r="D287" s="20"/>
      <c r="E287" s="19"/>
      <c r="F287" s="18"/>
      <c r="G287" s="17"/>
      <c r="H287" s="16"/>
      <c r="I287" s="15"/>
      <c r="J287" s="26"/>
      <c r="K287" s="26"/>
      <c r="L287" s="63"/>
      <c r="M287" s="12"/>
      <c r="N287" s="11"/>
      <c r="O287" s="10"/>
      <c r="P287" s="9"/>
      <c r="Q287" s="8"/>
    </row>
    <row r="288" spans="2:17" x14ac:dyDescent="0.2">
      <c r="B288" s="22"/>
      <c r="C288" s="21"/>
      <c r="D288" s="20"/>
      <c r="E288" s="19"/>
      <c r="F288" s="18" t="s">
        <v>4</v>
      </c>
      <c r="G288" s="25">
        <f>SUM(G258:G285)</f>
        <v>1.1622025</v>
      </c>
      <c r="H288" s="24">
        <f>SUM(H258:H285)</f>
        <v>79.320000000000007</v>
      </c>
      <c r="I288" s="23">
        <f>SUM(I258:I285)</f>
        <v>14</v>
      </c>
      <c r="J288" s="64"/>
      <c r="K288" s="64"/>
      <c r="L288" s="63"/>
      <c r="M288" s="12"/>
      <c r="N288" s="11"/>
      <c r="O288" s="10">
        <f>SUM(O258:O285)</f>
        <v>1.0306367000000001</v>
      </c>
      <c r="P288" s="9">
        <f>SUM(P258:P283)</f>
        <v>65.289999999999992</v>
      </c>
      <c r="Q288" s="8">
        <f>SUM(Q258:Q283)</f>
        <v>11</v>
      </c>
    </row>
    <row r="289" spans="2:17" x14ac:dyDescent="0.2">
      <c r="B289" s="22"/>
      <c r="C289" s="21"/>
      <c r="D289" s="20"/>
      <c r="E289" s="19"/>
      <c r="F289" s="18"/>
      <c r="G289" s="17"/>
      <c r="H289" s="16"/>
      <c r="I289" s="15"/>
      <c r="J289" s="64"/>
      <c r="K289" s="64"/>
      <c r="L289" s="63"/>
      <c r="M289" s="12"/>
      <c r="N289" s="11"/>
      <c r="O289" s="10"/>
      <c r="P289" s="9"/>
      <c r="Q289" s="8"/>
    </row>
    <row r="290" spans="2:17" x14ac:dyDescent="0.2">
      <c r="B290" s="68" t="s">
        <v>3</v>
      </c>
      <c r="C290" s="69"/>
      <c r="D290" s="69"/>
      <c r="E290" s="69"/>
      <c r="F290" s="70"/>
      <c r="G290" s="71">
        <f>G288-O288</f>
        <v>0.13156579999999996</v>
      </c>
      <c r="H290" s="72"/>
      <c r="I290" s="72"/>
      <c r="J290" s="72"/>
      <c r="K290" s="72"/>
      <c r="L290" s="72"/>
      <c r="M290" s="72"/>
      <c r="N290" s="72"/>
      <c r="O290" s="73"/>
      <c r="P290" s="7"/>
      <c r="Q290" s="6"/>
    </row>
    <row r="291" spans="2:17" x14ac:dyDescent="0.2">
      <c r="B291" s="68" t="s">
        <v>2</v>
      </c>
      <c r="C291" s="69"/>
      <c r="D291" s="69"/>
      <c r="E291" s="69"/>
      <c r="F291" s="70"/>
      <c r="G291" s="5"/>
      <c r="H291" s="74">
        <f>H288-P288</f>
        <v>14.030000000000015</v>
      </c>
      <c r="I291" s="75"/>
      <c r="J291" s="75"/>
      <c r="K291" s="75"/>
      <c r="L291" s="75"/>
      <c r="M291" s="75"/>
      <c r="N291" s="75"/>
      <c r="O291" s="75"/>
      <c r="P291" s="76"/>
      <c r="Q291" s="6"/>
    </row>
    <row r="292" spans="2:17" x14ac:dyDescent="0.2">
      <c r="B292" s="68" t="s">
        <v>1</v>
      </c>
      <c r="C292" s="69"/>
      <c r="D292" s="69"/>
      <c r="E292" s="69"/>
      <c r="F292" s="70"/>
      <c r="G292" s="5"/>
      <c r="H292" s="4"/>
      <c r="I292" s="77">
        <f>I288-Q288</f>
        <v>3</v>
      </c>
      <c r="J292" s="78"/>
      <c r="K292" s="78"/>
      <c r="L292" s="78"/>
      <c r="M292" s="78"/>
      <c r="N292" s="78"/>
      <c r="O292" s="78"/>
      <c r="P292" s="78"/>
      <c r="Q292" s="79"/>
    </row>
    <row r="293" spans="2:17" ht="17" thickBot="1" x14ac:dyDescent="0.25">
      <c r="B293" s="65" t="s">
        <v>0</v>
      </c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7"/>
      <c r="O293" s="3"/>
      <c r="P293" s="2"/>
      <c r="Q293" s="1"/>
    </row>
  </sheetData>
  <mergeCells count="67">
    <mergeCell ref="B249:F249"/>
    <mergeCell ref="G249:O249"/>
    <mergeCell ref="B250:F250"/>
    <mergeCell ref="H250:P250"/>
    <mergeCell ref="B251:F251"/>
    <mergeCell ref="I251:Q251"/>
    <mergeCell ref="B157:N157"/>
    <mergeCell ref="O157:O160"/>
    <mergeCell ref="P157:P160"/>
    <mergeCell ref="Q157:Q160"/>
    <mergeCell ref="B158:B159"/>
    <mergeCell ref="C158:N158"/>
    <mergeCell ref="C159:N159"/>
    <mergeCell ref="B152:F152"/>
    <mergeCell ref="G152:O152"/>
    <mergeCell ref="B153:F153"/>
    <mergeCell ref="H153:P153"/>
    <mergeCell ref="B154:F154"/>
    <mergeCell ref="I154:Q154"/>
    <mergeCell ref="B112:N112"/>
    <mergeCell ref="O112:O115"/>
    <mergeCell ref="P112:P115"/>
    <mergeCell ref="Q112:Q115"/>
    <mergeCell ref="B113:B114"/>
    <mergeCell ref="C113:N113"/>
    <mergeCell ref="C114:N114"/>
    <mergeCell ref="B107:F107"/>
    <mergeCell ref="G107:O107"/>
    <mergeCell ref="B108:F108"/>
    <mergeCell ref="H108:P108"/>
    <mergeCell ref="B109:F109"/>
    <mergeCell ref="I109:Q109"/>
    <mergeCell ref="B76:N76"/>
    <mergeCell ref="O76:O79"/>
    <mergeCell ref="P76:P79"/>
    <mergeCell ref="Q76:Q79"/>
    <mergeCell ref="B77:B78"/>
    <mergeCell ref="C77:N77"/>
    <mergeCell ref="C78:N78"/>
    <mergeCell ref="B73:N73"/>
    <mergeCell ref="B70:F70"/>
    <mergeCell ref="G70:O70"/>
    <mergeCell ref="B71:F71"/>
    <mergeCell ref="H71:P71"/>
    <mergeCell ref="B72:F72"/>
    <mergeCell ref="I72:Q72"/>
    <mergeCell ref="B2:N2"/>
    <mergeCell ref="O2:O5"/>
    <mergeCell ref="P2:P5"/>
    <mergeCell ref="Q2:Q5"/>
    <mergeCell ref="B3:B4"/>
    <mergeCell ref="C3:N3"/>
    <mergeCell ref="C4:N4"/>
    <mergeCell ref="B254:N254"/>
    <mergeCell ref="O254:O257"/>
    <mergeCell ref="P254:P257"/>
    <mergeCell ref="Q254:Q257"/>
    <mergeCell ref="B255:B256"/>
    <mergeCell ref="C255:N255"/>
    <mergeCell ref="C256:N256"/>
    <mergeCell ref="B293:N293"/>
    <mergeCell ref="B290:F290"/>
    <mergeCell ref="G290:O290"/>
    <mergeCell ref="B291:F291"/>
    <mergeCell ref="H291:P291"/>
    <mergeCell ref="B292:F292"/>
    <mergeCell ref="I292:Q29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27.03.19.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Руслан Васильев</cp:lastModifiedBy>
  <dcterms:created xsi:type="dcterms:W3CDTF">2019-04-01T05:51:12Z</dcterms:created>
  <dcterms:modified xsi:type="dcterms:W3CDTF">2019-05-06T08:39:57Z</dcterms:modified>
</cp:coreProperties>
</file>